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jryan\Documents\North Ivy\Clients\Universal Air Filter\"/>
    </mc:Choice>
  </mc:AlternateContent>
  <xr:revisionPtr revIDLastSave="0" documentId="13_ncr:40009_{CC74D6E5-C244-4075-9257-5F5E22F4F64B}" xr6:coauthVersionLast="46" xr6:coauthVersionMax="46" xr10:uidLastSave="{00000000-0000-0000-0000-000000000000}"/>
  <bookViews>
    <workbookView xWindow="-110" yWindow="-110" windowWidth="25820" windowHeight="14020"/>
  </bookViews>
  <sheets>
    <sheet name="200MIN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9" i="1" l="1"/>
  <c r="AB11" i="1" s="1"/>
  <c r="AE9" i="1"/>
  <c r="AE11" i="1" s="1"/>
  <c r="L17" i="1"/>
  <c r="N30" i="1"/>
  <c r="N31" i="1"/>
  <c r="N32" i="1"/>
  <c r="N42" i="1"/>
  <c r="N47" i="1"/>
  <c r="AB13" i="1" l="1"/>
  <c r="AB14" i="1" l="1"/>
  <c r="E19" i="1" s="1"/>
  <c r="L19" i="1" s="1"/>
  <c r="T18" i="1" s="1"/>
  <c r="E18" i="1"/>
  <c r="N68" i="1" l="1"/>
  <c r="N35" i="1" s="1"/>
  <c r="R35" i="1" s="1"/>
  <c r="N77" i="1"/>
  <c r="N44" i="1" s="1"/>
  <c r="R44" i="1" s="1"/>
  <c r="N69" i="1"/>
  <c r="N70" i="1"/>
  <c r="N79" i="1"/>
  <c r="N71" i="1"/>
  <c r="N38" i="1" s="1"/>
  <c r="R38" i="1" s="1"/>
  <c r="N67" i="1"/>
  <c r="N78" i="1"/>
  <c r="N81" i="1"/>
  <c r="N48" i="1" s="1"/>
  <c r="R48" i="1" s="1"/>
  <c r="N76" i="1"/>
  <c r="N43" i="1" s="1"/>
  <c r="R43" i="1" s="1"/>
  <c r="N72" i="1"/>
  <c r="N82" i="1"/>
  <c r="N73" i="1"/>
  <c r="N40" i="1" s="1"/>
  <c r="R40" i="1" s="1"/>
  <c r="N83" i="1"/>
  <c r="N50" i="1" s="1"/>
  <c r="R50" i="1" s="1"/>
  <c r="N66" i="1"/>
  <c r="N74" i="1"/>
  <c r="N41" i="1" s="1"/>
  <c r="R41" i="1" s="1"/>
  <c r="N34" i="1"/>
  <c r="R34" i="1" s="1"/>
  <c r="N39" i="1"/>
  <c r="R39" i="1" s="1"/>
  <c r="N36" i="1"/>
  <c r="R36" i="1" s="1"/>
  <c r="N45" i="1"/>
  <c r="R45" i="1" s="1"/>
  <c r="N46" i="1"/>
  <c r="R46" i="1" s="1"/>
  <c r="N49" i="1"/>
  <c r="R49" i="1" s="1"/>
  <c r="N37" i="1"/>
  <c r="R37" i="1" s="1"/>
  <c r="N33" i="1"/>
  <c r="R33" i="1" s="1"/>
</calcChain>
</file>

<file path=xl/sharedStrings.xml><?xml version="1.0" encoding="utf-8"?>
<sst xmlns="http://schemas.openxmlformats.org/spreadsheetml/2006/main" count="81" uniqueCount="51">
  <si>
    <t>UAF Airflow Calculator</t>
  </si>
  <si>
    <t>Filter Dimensions</t>
  </si>
  <si>
    <t>Length</t>
  </si>
  <si>
    <t>Width</t>
  </si>
  <si>
    <t>Frame Face Interference</t>
  </si>
  <si>
    <t>Perimeter/Face Flange Width</t>
  </si>
  <si>
    <t>Horizontal Intermediate Width</t>
  </si>
  <si>
    <t>Qty</t>
  </si>
  <si>
    <t>Verticle Intermediate Width</t>
  </si>
  <si>
    <t>Open Surface Area</t>
  </si>
  <si>
    <t>Square Inches</t>
  </si>
  <si>
    <t>Square Feet</t>
  </si>
  <si>
    <t>Data Input</t>
  </si>
  <si>
    <t>Calculations</t>
  </si>
  <si>
    <t>Air Filter</t>
  </si>
  <si>
    <t>(Uni-grid Negligible)</t>
  </si>
  <si>
    <t>Intermediates Square Inch Area</t>
  </si>
  <si>
    <t>Cubic Feet/Minute</t>
  </si>
  <si>
    <t>Cubic Feet (ft^3)</t>
  </si>
  <si>
    <t>min</t>
  </si>
  <si>
    <t>Sq.Ft (ft^2)</t>
  </si>
  <si>
    <t>ft/min</t>
  </si>
  <si>
    <t>Face Velocity</t>
  </si>
  <si>
    <t>1/4" 10 PPI Quadrafoam</t>
  </si>
  <si>
    <t>1/4" 25 PPI Quadrafoam</t>
  </si>
  <si>
    <t>1/4" 45 PPI Quadrafoam</t>
  </si>
  <si>
    <t>1/4" 60 PPI Quadrafoam</t>
  </si>
  <si>
    <t>1/4" 80 PPI Quadrafoam</t>
  </si>
  <si>
    <t>3/8" 10 PPI Quadrafoam</t>
  </si>
  <si>
    <t>3/8" 25 PPI Quadrafoam</t>
  </si>
  <si>
    <t>3/8" 45 PPI Quadrafoam</t>
  </si>
  <si>
    <t>3/8" 60 PPI Quadrafoam</t>
  </si>
  <si>
    <t>3/8" 80 PPI Quadrafoam</t>
  </si>
  <si>
    <t>1/2" 10 PPI Quadrafoam</t>
  </si>
  <si>
    <t>1/2" 25 PPI Quadrafoam</t>
  </si>
  <si>
    <t>1/2" 45 PPI Quadrafoam</t>
  </si>
  <si>
    <t>1/2" 60 PPI Quadrafoam</t>
  </si>
  <si>
    <t>1/2" 80 PPI Quadrafoam</t>
  </si>
  <si>
    <t>UFM-25 White Polyester</t>
  </si>
  <si>
    <t>UFM-50 White Polyester</t>
  </si>
  <si>
    <t>UFM-100 White Polyester</t>
  </si>
  <si>
    <t>1/8" 45 PPI Quadrafoam</t>
  </si>
  <si>
    <t>1/8" 60 PPI Quadrafoam</t>
  </si>
  <si>
    <t>1/8" 80 PPI Quadrafoam</t>
  </si>
  <si>
    <t>No Data</t>
  </si>
  <si>
    <t>UAF Pressure Drop Estimation</t>
  </si>
  <si>
    <t>Inches of H20</t>
  </si>
  <si>
    <t>Pascals</t>
  </si>
  <si>
    <t>CALCULATOR - DO NOT TOUCH</t>
  </si>
  <si>
    <t>http://www.xuru.org/rt/PR.asp</t>
  </si>
  <si>
    <t>Online Polynomial Regression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</si>
</sst>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00"/>
  </numFmts>
  <fonts count="16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b/>
      <i/>
      <u/>
      <sz val="14"/>
      <color indexed="8"/>
      <name val="Arial"/>
      <family val="2"/>
    </font>
    <font>
      <b/>
      <sz val="10"/>
      <name val="Arial"/>
      <family val="2"/>
    </font>
    <font>
      <b/>
      <i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/>
    <xf numFmtId="0" fontId="1" fillId="4" borderId="0" xfId="0" applyFont="1" applyFill="1"/>
    <xf numFmtId="0" fontId="2" fillId="4" borderId="0" xfId="0" applyFont="1" applyFill="1"/>
    <xf numFmtId="0" fontId="7" fillId="0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7" fillId="5" borderId="1" xfId="0" applyFont="1" applyFill="1" applyBorder="1"/>
    <xf numFmtId="0" fontId="7" fillId="5" borderId="2" xfId="0" applyFont="1" applyFill="1" applyBorder="1"/>
    <xf numFmtId="0" fontId="7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5" fillId="2" borderId="5" xfId="0" applyFont="1" applyFill="1" applyBorder="1" applyAlignment="1">
      <alignment horizontal="center"/>
    </xf>
    <xf numFmtId="0" fontId="7" fillId="2" borderId="6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7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7" fillId="2" borderId="7" xfId="0" applyFont="1" applyFill="1" applyBorder="1"/>
    <xf numFmtId="0" fontId="4" fillId="2" borderId="0" xfId="0" applyFont="1" applyFill="1" applyBorder="1"/>
    <xf numFmtId="0" fontId="1" fillId="0" borderId="0" xfId="0" applyFont="1" applyBorder="1"/>
    <xf numFmtId="0" fontId="1" fillId="0" borderId="7" xfId="0" applyFont="1" applyBorder="1"/>
    <xf numFmtId="0" fontId="7" fillId="2" borderId="8" xfId="0" applyFont="1" applyFill="1" applyBorder="1" applyAlignment="1"/>
    <xf numFmtId="0" fontId="1" fillId="2" borderId="9" xfId="0" applyFont="1" applyFill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9" xfId="0" applyFont="1" applyFill="1" applyBorder="1" applyAlignment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/>
    <xf numFmtId="0" fontId="7" fillId="6" borderId="3" xfId="0" applyFont="1" applyFill="1" applyBorder="1" applyAlignment="1"/>
    <xf numFmtId="0" fontId="5" fillId="6" borderId="4" xfId="0" applyFont="1" applyFill="1" applyBorder="1" applyAlignment="1">
      <alignment horizontal="left"/>
    </xf>
    <xf numFmtId="0" fontId="1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8" fillId="6" borderId="4" xfId="0" applyFont="1" applyFill="1" applyBorder="1"/>
    <xf numFmtId="0" fontId="7" fillId="6" borderId="4" xfId="0" applyFont="1" applyFill="1" applyBorder="1"/>
    <xf numFmtId="0" fontId="7" fillId="6" borderId="5" xfId="0" applyFont="1" applyFill="1" applyBorder="1"/>
    <xf numFmtId="0" fontId="7" fillId="6" borderId="6" xfId="0" applyFont="1" applyFill="1" applyBorder="1" applyAlignment="1">
      <alignment horizontal="right"/>
    </xf>
    <xf numFmtId="0" fontId="1" fillId="6" borderId="0" xfId="0" applyFont="1" applyFill="1" applyBorder="1"/>
    <xf numFmtId="0" fontId="7" fillId="6" borderId="0" xfId="0" applyFont="1" applyFill="1" applyBorder="1" applyAlignment="1"/>
    <xf numFmtId="0" fontId="7" fillId="6" borderId="7" xfId="0" applyFont="1" applyFill="1" applyBorder="1"/>
    <xf numFmtId="0" fontId="7" fillId="6" borderId="6" xfId="0" applyFont="1" applyFill="1" applyBorder="1" applyAlignment="1"/>
    <xf numFmtId="0" fontId="7" fillId="6" borderId="0" xfId="0" applyFont="1" applyFill="1" applyBorder="1"/>
    <xf numFmtId="0" fontId="10" fillId="6" borderId="0" xfId="0" applyFont="1" applyFill="1" applyBorder="1"/>
    <xf numFmtId="0" fontId="7" fillId="6" borderId="8" xfId="0" applyFont="1" applyFill="1" applyBorder="1" applyAlignment="1"/>
    <xf numFmtId="0" fontId="1" fillId="6" borderId="9" xfId="0" applyFont="1" applyFill="1" applyBorder="1"/>
    <xf numFmtId="0" fontId="1" fillId="6" borderId="10" xfId="0" applyFont="1" applyFill="1" applyBorder="1"/>
    <xf numFmtId="0" fontId="12" fillId="2" borderId="0" xfId="0" applyFont="1" applyFill="1" applyBorder="1"/>
    <xf numFmtId="0" fontId="12" fillId="6" borderId="0" xfId="0" applyFont="1" applyFill="1" applyBorder="1"/>
    <xf numFmtId="0" fontId="1" fillId="0" borderId="0" xfId="0" applyFont="1" applyFill="1"/>
    <xf numFmtId="0" fontId="7" fillId="4" borderId="0" xfId="0" applyFont="1" applyFill="1"/>
    <xf numFmtId="0" fontId="7" fillId="2" borderId="0" xfId="0" applyFont="1" applyFill="1" applyBorder="1"/>
    <xf numFmtId="2" fontId="4" fillId="0" borderId="0" xfId="0" applyNumberFormat="1" applyFont="1" applyFill="1" applyAlignment="1">
      <alignment horizontal="center"/>
    </xf>
    <xf numFmtId="0" fontId="15" fillId="0" borderId="0" xfId="1" applyFill="1" applyAlignment="1" applyProtection="1"/>
    <xf numFmtId="171" fontId="4" fillId="6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71" fontId="6" fillId="7" borderId="1" xfId="0" applyNumberFormat="1" applyFont="1" applyFill="1" applyBorder="1" applyAlignment="1">
      <alignment horizontal="center"/>
    </xf>
    <xf numFmtId="171" fontId="4" fillId="7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2" borderId="26" xfId="0" applyFont="1" applyFill="1" applyBorder="1" applyAlignment="1">
      <alignment horizontal="center" vertical="top"/>
    </xf>
    <xf numFmtId="0" fontId="12" fillId="2" borderId="26" xfId="0" applyFont="1" applyFill="1" applyBorder="1" applyAlignment="1">
      <alignment horizontal="center" vertical="top"/>
    </xf>
    <xf numFmtId="0" fontId="13" fillId="6" borderId="0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171" fontId="7" fillId="6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171" fontId="4" fillId="6" borderId="17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4" fillId="6" borderId="19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171" fontId="4" fillId="6" borderId="11" xfId="0" applyNumberFormat="1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2" fontId="4" fillId="6" borderId="12" xfId="0" applyNumberFormat="1" applyFont="1" applyFill="1" applyBorder="1" applyAlignment="1">
      <alignment horizontal="center"/>
    </xf>
    <xf numFmtId="2" fontId="4" fillId="6" borderId="13" xfId="0" applyNumberFormat="1" applyFont="1" applyFill="1" applyBorder="1" applyAlignment="1">
      <alignment horizontal="center"/>
    </xf>
    <xf numFmtId="171" fontId="4" fillId="6" borderId="14" xfId="0" applyNumberFormat="1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2" fontId="4" fillId="6" borderId="15" xfId="0" applyNumberFormat="1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71" fontId="7" fillId="2" borderId="27" xfId="0" applyNumberFormat="1" applyFont="1" applyFill="1" applyBorder="1" applyAlignment="1">
      <alignment horizontal="center"/>
    </xf>
    <xf numFmtId="171" fontId="7" fillId="2" borderId="28" xfId="0" applyNumberFormat="1" applyFont="1" applyFill="1" applyBorder="1" applyAlignment="1">
      <alignment horizontal="center"/>
    </xf>
    <xf numFmtId="171" fontId="7" fillId="2" borderId="29" xfId="0" applyNumberFormat="1" applyFont="1" applyFill="1" applyBorder="1" applyAlignment="1">
      <alignment horizontal="center"/>
    </xf>
    <xf numFmtId="171" fontId="8" fillId="2" borderId="27" xfId="0" applyNumberFormat="1" applyFont="1" applyFill="1" applyBorder="1" applyAlignment="1">
      <alignment horizontal="center"/>
    </xf>
    <xf numFmtId="171" fontId="8" fillId="2" borderId="28" xfId="0" applyNumberFormat="1" applyFont="1" applyFill="1" applyBorder="1" applyAlignment="1">
      <alignment horizontal="center"/>
    </xf>
    <xf numFmtId="171" fontId="8" fillId="2" borderId="29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17</xdr:row>
      <xdr:rowOff>152400</xdr:rowOff>
    </xdr:from>
    <xdr:to>
      <xdr:col>18</xdr:col>
      <xdr:colOff>222250</xdr:colOff>
      <xdr:row>18</xdr:row>
      <xdr:rowOff>19050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id="{25331F1F-2939-41AC-B204-7AF49DF68CB3}"/>
            </a:ext>
          </a:extLst>
        </xdr:cNvPr>
        <xdr:cNvGrpSpPr>
          <a:grpSpLocks/>
        </xdr:cNvGrpSpPr>
      </xdr:nvGrpSpPr>
      <xdr:grpSpPr bwMode="auto">
        <a:xfrm>
          <a:off x="4273550" y="3232150"/>
          <a:ext cx="165100" cy="69850"/>
          <a:chOff x="374" y="312"/>
          <a:chExt cx="16" cy="7"/>
        </a:xfrm>
      </xdr:grpSpPr>
      <xdr:sp macro="" textlink="">
        <xdr:nvSpPr>
          <xdr:cNvPr id="1025" name="Line 1">
            <a:extLst>
              <a:ext uri="{FF2B5EF4-FFF2-40B4-BE49-F238E27FC236}">
                <a16:creationId xmlns:a16="http://schemas.microsoft.com/office/drawing/2014/main" id="{2DECDF21-DD72-4751-BD92-BBA6291E9202}"/>
              </a:ext>
            </a:extLst>
          </xdr:cNvPr>
          <xdr:cNvSpPr>
            <a:spLocks noChangeShapeType="1"/>
          </xdr:cNvSpPr>
        </xdr:nvSpPr>
        <xdr:spPr bwMode="auto">
          <a:xfrm>
            <a:off x="374" y="312"/>
            <a:ext cx="16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6" name="Line 2">
            <a:extLst>
              <a:ext uri="{FF2B5EF4-FFF2-40B4-BE49-F238E27FC236}">
                <a16:creationId xmlns:a16="http://schemas.microsoft.com/office/drawing/2014/main" id="{C3EB32C6-36A7-4E24-97FC-FF3150A6D390}"/>
              </a:ext>
            </a:extLst>
          </xdr:cNvPr>
          <xdr:cNvSpPr>
            <a:spLocks noChangeShapeType="1"/>
          </xdr:cNvSpPr>
        </xdr:nvSpPr>
        <xdr:spPr bwMode="auto">
          <a:xfrm>
            <a:off x="374" y="319"/>
            <a:ext cx="16" cy="0"/>
          </a:xfrm>
          <a:prstGeom prst="line">
            <a:avLst/>
          </a:prstGeom>
          <a:noFill/>
          <a:ln w="254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uru.org/rt/PR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1"/>
  <sheetViews>
    <sheetView tabSelected="1" workbookViewId="0">
      <selection activeCell="E10" sqref="E10:G10"/>
    </sheetView>
  </sheetViews>
  <sheetFormatPr defaultColWidth="9.1796875" defaultRowHeight="15.5" x14ac:dyDescent="0.35"/>
  <cols>
    <col min="1" max="1" width="3.7265625" style="1" customWidth="1"/>
    <col min="2" max="2" width="0.81640625" style="3" customWidth="1"/>
    <col min="3" max="4" width="1.81640625" style="1" customWidth="1"/>
    <col min="5" max="24" width="3.7265625" style="1" customWidth="1"/>
    <col min="25" max="25" width="1.81640625" style="1" customWidth="1"/>
    <col min="26" max="26" width="0.81640625" style="3" customWidth="1"/>
    <col min="27" max="27" width="9.1796875" style="3"/>
    <col min="28" max="35" width="3.7265625" style="3" hidden="1" customWidth="1"/>
    <col min="36" max="42" width="9.1796875" style="3"/>
    <col min="43" max="16384" width="9.1796875" style="1"/>
  </cols>
  <sheetData>
    <row r="1" spans="1:42" s="3" customFormat="1" ht="6.75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s="3" customFormat="1" ht="3.75" customHeight="1" x14ac:dyDescent="0.35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42" s="2" customFormat="1" ht="10.5" customHeight="1" x14ac:dyDescent="0.35">
      <c r="A3" s="5"/>
      <c r="B3" s="7"/>
      <c r="C3" s="10"/>
      <c r="D3" s="10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10"/>
      <c r="Z3" s="7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ht="17.5" x14ac:dyDescent="0.35">
      <c r="A4" s="4"/>
      <c r="B4" s="6"/>
      <c r="C4" s="3"/>
      <c r="D4" s="3"/>
      <c r="E4" s="76" t="s">
        <v>0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9"/>
      <c r="Y4" s="3"/>
      <c r="Z4" s="6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ht="18" thickBot="1" x14ac:dyDescent="0.4">
      <c r="A5" s="4"/>
      <c r="B5" s="6"/>
      <c r="C5" s="3"/>
      <c r="D5" s="3"/>
      <c r="E5" s="9"/>
      <c r="F5" s="9"/>
      <c r="G5" s="9"/>
      <c r="H5" s="9"/>
      <c r="I5" s="9"/>
      <c r="J5" s="9"/>
      <c r="K5" s="9"/>
      <c r="L5" s="9"/>
      <c r="M5" s="3"/>
      <c r="N5" s="3"/>
      <c r="O5" s="3"/>
      <c r="P5" s="3"/>
      <c r="Q5" s="3"/>
      <c r="R5" s="3"/>
      <c r="S5" s="3"/>
      <c r="T5" s="3"/>
      <c r="U5" s="3"/>
      <c r="V5" s="3"/>
      <c r="W5" s="9"/>
      <c r="X5" s="9"/>
      <c r="Y5" s="3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1:42" x14ac:dyDescent="0.35">
      <c r="A6" s="4"/>
      <c r="B6" s="6"/>
      <c r="C6" s="11"/>
      <c r="D6" s="18"/>
      <c r="E6" s="19" t="s">
        <v>12</v>
      </c>
      <c r="F6" s="20"/>
      <c r="G6" s="20"/>
      <c r="H6" s="20"/>
      <c r="I6" s="20"/>
      <c r="J6" s="20"/>
      <c r="K6" s="20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0"/>
      <c r="X6" s="22"/>
      <c r="Y6" s="11"/>
      <c r="Z6" s="6"/>
      <c r="AA6" s="4"/>
      <c r="AB6" s="61"/>
      <c r="AC6" s="61"/>
      <c r="AD6" s="61"/>
      <c r="AE6" s="61"/>
      <c r="AF6" s="61"/>
      <c r="AG6" s="61"/>
      <c r="AH6" s="61"/>
      <c r="AI6" s="61"/>
      <c r="AJ6" s="4"/>
      <c r="AK6" s="4"/>
      <c r="AL6" s="4"/>
      <c r="AM6" s="4"/>
      <c r="AN6" s="4"/>
      <c r="AO6" s="4"/>
      <c r="AP6" s="4"/>
    </row>
    <row r="7" spans="1:42" x14ac:dyDescent="0.35">
      <c r="A7" s="4"/>
      <c r="B7" s="6"/>
      <c r="C7" s="11"/>
      <c r="D7" s="23"/>
      <c r="E7" s="24"/>
      <c r="F7" s="25"/>
      <c r="G7" s="25"/>
      <c r="H7" s="25"/>
      <c r="I7" s="25"/>
      <c r="J7" s="25"/>
      <c r="K7" s="25"/>
      <c r="L7" s="25"/>
      <c r="M7" s="26"/>
      <c r="N7" s="88" t="s">
        <v>4</v>
      </c>
      <c r="O7" s="77"/>
      <c r="P7" s="77"/>
      <c r="Q7" s="77"/>
      <c r="R7" s="77"/>
      <c r="S7" s="77"/>
      <c r="T7" s="77"/>
      <c r="U7" s="77"/>
      <c r="V7" s="77"/>
      <c r="W7" s="77"/>
      <c r="X7" s="27"/>
      <c r="Y7" s="11"/>
      <c r="Z7" s="6"/>
      <c r="AA7" s="4"/>
      <c r="AB7" s="8" t="s">
        <v>14</v>
      </c>
      <c r="AC7" s="8"/>
      <c r="AD7" s="8"/>
      <c r="AE7" s="8"/>
      <c r="AF7" s="8"/>
      <c r="AG7" s="8"/>
      <c r="AH7" s="61"/>
      <c r="AI7" s="61"/>
      <c r="AJ7" s="4"/>
      <c r="AK7" s="4"/>
      <c r="AL7" s="4"/>
      <c r="AM7" s="4"/>
      <c r="AN7" s="4"/>
      <c r="AO7" s="4"/>
      <c r="AP7" s="4"/>
    </row>
    <row r="8" spans="1:42" x14ac:dyDescent="0.35">
      <c r="A8" s="4"/>
      <c r="B8" s="6"/>
      <c r="C8" s="12"/>
      <c r="D8" s="28"/>
      <c r="E8" s="77" t="s">
        <v>1</v>
      </c>
      <c r="F8" s="77"/>
      <c r="G8" s="77"/>
      <c r="H8" s="77"/>
      <c r="I8" s="77"/>
      <c r="J8" s="77"/>
      <c r="K8" s="26"/>
      <c r="L8" s="25"/>
      <c r="M8" s="26"/>
      <c r="N8" s="79" t="s">
        <v>15</v>
      </c>
      <c r="O8" s="80"/>
      <c r="P8" s="80"/>
      <c r="Q8" s="80"/>
      <c r="R8" s="80"/>
      <c r="S8" s="80"/>
      <c r="T8" s="80"/>
      <c r="U8" s="80"/>
      <c r="V8" s="80"/>
      <c r="W8" s="80"/>
      <c r="X8" s="29"/>
      <c r="Y8" s="12"/>
      <c r="Z8" s="6"/>
      <c r="AA8" s="4"/>
      <c r="AB8" s="78" t="s">
        <v>2</v>
      </c>
      <c r="AC8" s="78"/>
      <c r="AD8" s="78"/>
      <c r="AE8" s="78" t="s">
        <v>3</v>
      </c>
      <c r="AF8" s="78"/>
      <c r="AG8" s="78"/>
      <c r="AH8" s="61"/>
      <c r="AI8" s="61"/>
      <c r="AJ8" s="4"/>
      <c r="AK8" s="4"/>
      <c r="AL8" s="4"/>
      <c r="AM8" s="4"/>
      <c r="AN8" s="4"/>
      <c r="AO8" s="4"/>
      <c r="AP8" s="4"/>
    </row>
    <row r="9" spans="1:42" x14ac:dyDescent="0.35">
      <c r="A9" s="4"/>
      <c r="B9" s="6"/>
      <c r="C9" s="12"/>
      <c r="D9" s="28"/>
      <c r="E9" s="70" t="s">
        <v>2</v>
      </c>
      <c r="F9" s="70"/>
      <c r="G9" s="70"/>
      <c r="H9" s="70" t="s">
        <v>3</v>
      </c>
      <c r="I9" s="70"/>
      <c r="J9" s="70"/>
      <c r="K9" s="26"/>
      <c r="L9" s="13"/>
      <c r="M9" s="26"/>
      <c r="N9" s="73">
        <v>0.5</v>
      </c>
      <c r="O9" s="74"/>
      <c r="P9" s="74"/>
      <c r="Q9" s="84" t="s">
        <v>5</v>
      </c>
      <c r="R9" s="84"/>
      <c r="S9" s="84"/>
      <c r="T9" s="84"/>
      <c r="U9" s="84"/>
      <c r="V9" s="84"/>
      <c r="W9" s="84"/>
      <c r="X9" s="29"/>
      <c r="Y9" s="12"/>
      <c r="Z9" s="6"/>
      <c r="AA9" s="4"/>
      <c r="AB9" s="64">
        <f>E10-(2*N9)</f>
        <v>12</v>
      </c>
      <c r="AC9" s="64"/>
      <c r="AD9" s="64"/>
      <c r="AE9" s="64">
        <f>H10-(2*N9)</f>
        <v>12</v>
      </c>
      <c r="AF9" s="64"/>
      <c r="AG9" s="64"/>
      <c r="AH9" s="61"/>
      <c r="AI9" s="61"/>
      <c r="AJ9" s="4"/>
      <c r="AK9" s="4"/>
      <c r="AL9" s="4"/>
      <c r="AM9" s="4"/>
      <c r="AN9" s="4"/>
      <c r="AO9" s="4"/>
      <c r="AP9" s="4"/>
    </row>
    <row r="10" spans="1:42" x14ac:dyDescent="0.35">
      <c r="A10" s="4"/>
      <c r="B10" s="6"/>
      <c r="C10" s="12"/>
      <c r="D10" s="28"/>
      <c r="E10" s="71">
        <v>13</v>
      </c>
      <c r="F10" s="71"/>
      <c r="G10" s="71"/>
      <c r="H10" s="71">
        <v>13</v>
      </c>
      <c r="I10" s="71"/>
      <c r="J10" s="71"/>
      <c r="K10" s="26"/>
      <c r="L10" s="13"/>
      <c r="M10" s="26"/>
      <c r="N10" s="73">
        <v>0.25</v>
      </c>
      <c r="O10" s="74"/>
      <c r="P10" s="74"/>
      <c r="Q10" s="84" t="s">
        <v>6</v>
      </c>
      <c r="R10" s="85"/>
      <c r="S10" s="85"/>
      <c r="T10" s="85"/>
      <c r="U10" s="85"/>
      <c r="V10" s="85"/>
      <c r="W10" s="85"/>
      <c r="X10" s="29"/>
      <c r="Y10" s="12"/>
      <c r="Z10" s="6"/>
      <c r="AA10" s="4"/>
      <c r="AB10" s="8" t="s">
        <v>16</v>
      </c>
      <c r="AC10" s="8"/>
      <c r="AD10" s="8"/>
      <c r="AE10" s="8"/>
      <c r="AF10" s="8"/>
      <c r="AG10" s="8"/>
      <c r="AH10" s="61"/>
      <c r="AI10" s="61"/>
      <c r="AJ10" s="4"/>
      <c r="AK10" s="4"/>
      <c r="AL10" s="4"/>
      <c r="AM10" s="4"/>
      <c r="AN10" s="4"/>
      <c r="AO10" s="4"/>
      <c r="AP10" s="4"/>
    </row>
    <row r="11" spans="1:42" x14ac:dyDescent="0.35">
      <c r="A11" s="4"/>
      <c r="B11" s="6"/>
      <c r="C11" s="12"/>
      <c r="D11" s="28"/>
      <c r="E11" s="13"/>
      <c r="F11" s="26"/>
      <c r="G11" s="26"/>
      <c r="H11" s="26"/>
      <c r="I11" s="26"/>
      <c r="J11" s="26"/>
      <c r="K11" s="26"/>
      <c r="L11" s="13"/>
      <c r="M11" s="26"/>
      <c r="N11" s="30"/>
      <c r="O11" s="31"/>
      <c r="P11" s="26"/>
      <c r="Q11" s="72">
        <v>0</v>
      </c>
      <c r="R11" s="72"/>
      <c r="S11" s="17" t="s">
        <v>7</v>
      </c>
      <c r="T11" s="13"/>
      <c r="U11" s="13"/>
      <c r="V11" s="26"/>
      <c r="W11" s="26"/>
      <c r="X11" s="32"/>
      <c r="Y11" s="12"/>
      <c r="Z11" s="6"/>
      <c r="AA11" s="4"/>
      <c r="AB11" s="64">
        <f>AB9*N10*Q11</f>
        <v>0</v>
      </c>
      <c r="AC11" s="64"/>
      <c r="AD11" s="64"/>
      <c r="AE11" s="64">
        <f>AE9*N12*Q13</f>
        <v>0</v>
      </c>
      <c r="AF11" s="64"/>
      <c r="AG11" s="64"/>
      <c r="AH11" s="61"/>
      <c r="AI11" s="61"/>
      <c r="AJ11" s="4"/>
      <c r="AK11" s="4"/>
      <c r="AL11" s="4"/>
      <c r="AM11" s="4"/>
      <c r="AN11" s="4"/>
      <c r="AO11" s="4"/>
      <c r="AP11" s="4"/>
    </row>
    <row r="12" spans="1:42" x14ac:dyDescent="0.35">
      <c r="A12" s="4"/>
      <c r="B12" s="6"/>
      <c r="C12" s="12"/>
      <c r="D12" s="28"/>
      <c r="E12" s="94">
        <v>300</v>
      </c>
      <c r="F12" s="95"/>
      <c r="G12" s="95"/>
      <c r="H12" s="59" t="s">
        <v>17</v>
      </c>
      <c r="I12" s="26"/>
      <c r="J12" s="26"/>
      <c r="K12" s="26"/>
      <c r="L12" s="26"/>
      <c r="M12" s="13"/>
      <c r="N12" s="73">
        <v>0.25</v>
      </c>
      <c r="O12" s="74"/>
      <c r="P12" s="74"/>
      <c r="Q12" s="84" t="s">
        <v>8</v>
      </c>
      <c r="R12" s="85"/>
      <c r="S12" s="85"/>
      <c r="T12" s="85"/>
      <c r="U12" s="85"/>
      <c r="V12" s="85"/>
      <c r="W12" s="85"/>
      <c r="X12" s="29"/>
      <c r="Y12" s="11"/>
      <c r="Z12" s="6"/>
      <c r="AA12" s="4"/>
      <c r="AB12" s="8"/>
      <c r="AC12" s="8"/>
      <c r="AD12" s="8"/>
      <c r="AE12" s="8"/>
      <c r="AF12" s="8"/>
      <c r="AG12" s="8"/>
      <c r="AH12" s="61"/>
      <c r="AI12" s="61"/>
      <c r="AJ12" s="4"/>
      <c r="AK12" s="4"/>
      <c r="AL12" s="4"/>
      <c r="AM12" s="4"/>
      <c r="AN12" s="4"/>
      <c r="AO12" s="4"/>
      <c r="AP12" s="4"/>
    </row>
    <row r="13" spans="1:42" x14ac:dyDescent="0.35">
      <c r="A13" s="4"/>
      <c r="B13" s="6"/>
      <c r="C13" s="12"/>
      <c r="D13" s="28"/>
      <c r="E13" s="26"/>
      <c r="F13" s="26"/>
      <c r="G13" s="26"/>
      <c r="H13" s="26"/>
      <c r="I13" s="26"/>
      <c r="J13" s="26"/>
      <c r="K13" s="26"/>
      <c r="L13" s="26"/>
      <c r="M13" s="26"/>
      <c r="N13" s="30"/>
      <c r="O13" s="31"/>
      <c r="P13" s="26"/>
      <c r="Q13" s="86">
        <v>0</v>
      </c>
      <c r="R13" s="86"/>
      <c r="S13" s="16" t="s">
        <v>7</v>
      </c>
      <c r="T13" s="26"/>
      <c r="U13" s="26"/>
      <c r="V13" s="26"/>
      <c r="W13" s="14"/>
      <c r="X13" s="29"/>
      <c r="Y13" s="11"/>
      <c r="Z13" s="6"/>
      <c r="AA13" s="4"/>
      <c r="AB13" s="67">
        <f>(AB9*AE9)-AB11-AE11</f>
        <v>144</v>
      </c>
      <c r="AC13" s="67"/>
      <c r="AD13" s="67"/>
      <c r="AE13" s="8" t="s">
        <v>10</v>
      </c>
      <c r="AF13" s="8"/>
      <c r="AG13" s="8"/>
      <c r="AH13" s="61"/>
      <c r="AI13" s="61"/>
      <c r="AJ13" s="4"/>
      <c r="AK13" s="4"/>
      <c r="AL13" s="4"/>
      <c r="AM13" s="4"/>
      <c r="AN13" s="4"/>
      <c r="AO13" s="4"/>
      <c r="AP13" s="4"/>
    </row>
    <row r="14" spans="1:42" ht="16" thickBot="1" x14ac:dyDescent="0.4">
      <c r="A14" s="4"/>
      <c r="B14" s="6"/>
      <c r="C14" s="12"/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6"/>
      <c r="P14" s="36"/>
      <c r="Q14" s="37"/>
      <c r="R14" s="38"/>
      <c r="S14" s="38"/>
      <c r="T14" s="38"/>
      <c r="U14" s="38"/>
      <c r="V14" s="38"/>
      <c r="W14" s="39"/>
      <c r="X14" s="40"/>
      <c r="Y14" s="11"/>
      <c r="Z14" s="6"/>
      <c r="AA14" s="4"/>
      <c r="AB14" s="67">
        <f>AB13/144</f>
        <v>1</v>
      </c>
      <c r="AC14" s="67"/>
      <c r="AD14" s="67"/>
      <c r="AE14" s="8" t="s">
        <v>11</v>
      </c>
      <c r="AF14" s="8"/>
      <c r="AG14" s="8"/>
      <c r="AH14" s="61"/>
      <c r="AI14" s="61"/>
      <c r="AJ14" s="4"/>
      <c r="AK14" s="4"/>
      <c r="AL14" s="4"/>
      <c r="AM14" s="4"/>
      <c r="AN14" s="4"/>
      <c r="AO14" s="4"/>
      <c r="AP14" s="4"/>
    </row>
    <row r="15" spans="1:42" x14ac:dyDescent="0.35">
      <c r="A15" s="4"/>
      <c r="B15" s="6"/>
      <c r="C15" s="12"/>
      <c r="D15" s="41"/>
      <c r="E15" s="42" t="s">
        <v>13</v>
      </c>
      <c r="F15" s="43"/>
      <c r="G15" s="43"/>
      <c r="H15" s="43"/>
      <c r="I15" s="43"/>
      <c r="J15" s="43"/>
      <c r="K15" s="43"/>
      <c r="L15" s="43"/>
      <c r="M15" s="44"/>
      <c r="N15" s="45"/>
      <c r="O15" s="45"/>
      <c r="P15" s="46"/>
      <c r="Q15" s="47"/>
      <c r="R15" s="47"/>
      <c r="S15" s="47"/>
      <c r="T15" s="47"/>
      <c r="U15" s="47"/>
      <c r="V15" s="47"/>
      <c r="W15" s="43"/>
      <c r="X15" s="48"/>
      <c r="Y15" s="11"/>
      <c r="Z15" s="6"/>
      <c r="AA15" s="4"/>
      <c r="AB15" s="61"/>
      <c r="AC15" s="61"/>
      <c r="AD15" s="61"/>
      <c r="AE15" s="61"/>
      <c r="AF15" s="61"/>
      <c r="AG15" s="61"/>
      <c r="AH15" s="61"/>
      <c r="AI15" s="61"/>
      <c r="AJ15" s="4"/>
      <c r="AK15" s="4"/>
      <c r="AL15" s="4"/>
      <c r="AM15" s="4"/>
      <c r="AN15" s="4"/>
      <c r="AO15" s="4"/>
      <c r="AP15" s="4"/>
    </row>
    <row r="16" spans="1:42" x14ac:dyDescent="0.35">
      <c r="A16" s="4"/>
      <c r="B16" s="6"/>
      <c r="C16" s="15"/>
      <c r="D16" s="49"/>
      <c r="E16" s="50"/>
      <c r="F16" s="50"/>
      <c r="G16" s="50"/>
      <c r="H16" s="50"/>
      <c r="I16" s="50"/>
      <c r="J16" s="50"/>
      <c r="K16" s="50"/>
      <c r="L16" s="60" t="s">
        <v>22</v>
      </c>
      <c r="M16" s="50"/>
      <c r="N16" s="50"/>
      <c r="O16" s="51"/>
      <c r="P16" s="51"/>
      <c r="Q16" s="50"/>
      <c r="R16" s="50"/>
      <c r="S16" s="50"/>
      <c r="T16" s="50"/>
      <c r="U16" s="50"/>
      <c r="V16" s="50"/>
      <c r="W16" s="50"/>
      <c r="X16" s="52"/>
      <c r="Y16" s="11"/>
      <c r="Z16" s="6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x14ac:dyDescent="0.35">
      <c r="A17" s="4"/>
      <c r="B17" s="6"/>
      <c r="C17" s="12"/>
      <c r="D17" s="53"/>
      <c r="E17" s="60" t="s">
        <v>9</v>
      </c>
      <c r="F17" s="54"/>
      <c r="G17" s="54"/>
      <c r="H17" s="50"/>
      <c r="I17" s="50"/>
      <c r="J17" s="50"/>
      <c r="K17" s="50"/>
      <c r="L17" s="68">
        <f>E12</f>
        <v>300</v>
      </c>
      <c r="M17" s="68"/>
      <c r="N17" s="68"/>
      <c r="O17" s="92" t="s">
        <v>18</v>
      </c>
      <c r="P17" s="92"/>
      <c r="Q17" s="92"/>
      <c r="R17" s="92"/>
      <c r="S17" s="50"/>
      <c r="T17" s="50"/>
      <c r="U17" s="50"/>
      <c r="V17" s="50"/>
      <c r="W17" s="50"/>
      <c r="X17" s="52"/>
      <c r="Y17" s="11"/>
      <c r="Z17" s="6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6" thickBot="1" x14ac:dyDescent="0.4">
      <c r="A18" s="4"/>
      <c r="B18" s="6"/>
      <c r="C18" s="12"/>
      <c r="D18" s="53"/>
      <c r="E18" s="66">
        <f>AB13</f>
        <v>144</v>
      </c>
      <c r="F18" s="66"/>
      <c r="G18" s="66"/>
      <c r="H18" s="55" t="s">
        <v>10</v>
      </c>
      <c r="I18" s="50"/>
      <c r="J18" s="50"/>
      <c r="K18" s="50"/>
      <c r="L18" s="69"/>
      <c r="M18" s="69"/>
      <c r="N18" s="69"/>
      <c r="O18" s="93" t="s">
        <v>19</v>
      </c>
      <c r="P18" s="93"/>
      <c r="Q18" s="93"/>
      <c r="R18" s="93"/>
      <c r="S18" s="54"/>
      <c r="T18" s="81">
        <f>L17/L19</f>
        <v>300</v>
      </c>
      <c r="U18" s="81"/>
      <c r="V18" s="81"/>
      <c r="W18" s="82" t="s">
        <v>21</v>
      </c>
      <c r="X18" s="83"/>
      <c r="Y18" s="11"/>
      <c r="Z18" s="6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x14ac:dyDescent="0.35">
      <c r="A19" s="4"/>
      <c r="B19" s="6"/>
      <c r="C19" s="12"/>
      <c r="D19" s="53"/>
      <c r="E19" s="66">
        <f>AB14</f>
        <v>1</v>
      </c>
      <c r="F19" s="66"/>
      <c r="G19" s="66"/>
      <c r="H19" s="55" t="s">
        <v>11</v>
      </c>
      <c r="I19" s="50"/>
      <c r="J19" s="50"/>
      <c r="K19" s="50"/>
      <c r="L19" s="87">
        <f>E19</f>
        <v>1</v>
      </c>
      <c r="M19" s="68"/>
      <c r="N19" s="68"/>
      <c r="O19" s="68" t="s">
        <v>20</v>
      </c>
      <c r="P19" s="68"/>
      <c r="Q19" s="68"/>
      <c r="R19" s="68"/>
      <c r="S19" s="54"/>
      <c r="T19" s="81"/>
      <c r="U19" s="81"/>
      <c r="V19" s="81"/>
      <c r="W19" s="82"/>
      <c r="X19" s="83"/>
      <c r="Y19" s="11"/>
      <c r="Z19" s="6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6" thickBot="1" x14ac:dyDescent="0.4">
      <c r="A20" s="4"/>
      <c r="B20" s="6"/>
      <c r="C20" s="12"/>
      <c r="D20" s="56"/>
      <c r="E20" s="57"/>
      <c r="F20" s="57"/>
      <c r="G20" s="57"/>
      <c r="H20" s="57"/>
      <c r="I20" s="57"/>
      <c r="J20" s="57"/>
      <c r="K20" s="57"/>
      <c r="L20" s="69"/>
      <c r="M20" s="69"/>
      <c r="N20" s="69"/>
      <c r="O20" s="69"/>
      <c r="P20" s="69"/>
      <c r="Q20" s="69"/>
      <c r="R20" s="69"/>
      <c r="S20" s="57"/>
      <c r="T20" s="57"/>
      <c r="U20" s="57"/>
      <c r="V20" s="57"/>
      <c r="W20" s="57"/>
      <c r="X20" s="58"/>
      <c r="Y20" s="3"/>
      <c r="Z20" s="6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35">
      <c r="A21" s="4"/>
      <c r="B21" s="6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3"/>
      <c r="T21" s="3"/>
      <c r="U21" s="3"/>
      <c r="V21" s="3"/>
      <c r="W21" s="3"/>
      <c r="X21" s="3"/>
      <c r="Y21" s="3"/>
      <c r="Z21" s="6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3" customFormat="1" ht="3.75" customHeight="1" x14ac:dyDescent="0.3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3" customFormat="1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3" customFormat="1" ht="3.75" customHeight="1" x14ac:dyDescent="0.35">
      <c r="A24" s="4"/>
      <c r="B24" s="6"/>
      <c r="C24" s="6"/>
      <c r="D24" s="6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"/>
      <c r="Z24" s="6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3" customFormat="1" x14ac:dyDescent="0.35">
      <c r="A25" s="4"/>
      <c r="B25" s="6"/>
      <c r="E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3" customFormat="1" ht="17.5" x14ac:dyDescent="0.35">
      <c r="A26" s="4"/>
      <c r="B26" s="6"/>
      <c r="E26" s="76" t="s">
        <v>45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11"/>
      <c r="Z26" s="6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3" customFormat="1" x14ac:dyDescent="0.35">
      <c r="A27" s="4"/>
      <c r="B27" s="6"/>
      <c r="E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Z27" s="6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3" customFormat="1" x14ac:dyDescent="0.35">
      <c r="A28" s="4"/>
      <c r="B28" s="6"/>
      <c r="E28" s="11"/>
      <c r="L28" s="11"/>
      <c r="M28" s="11"/>
      <c r="N28" s="63"/>
      <c r="O28" s="63"/>
      <c r="P28" s="63"/>
      <c r="Q28" s="63"/>
      <c r="R28" s="63"/>
      <c r="S28" s="63"/>
      <c r="T28" s="63"/>
      <c r="U28" s="63"/>
      <c r="V28" s="11"/>
      <c r="W28" s="11"/>
      <c r="X28" s="11"/>
      <c r="Z28" s="6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3" customFormat="1" ht="16" thickBot="1" x14ac:dyDescent="0.4">
      <c r="A29" s="4"/>
      <c r="B29" s="6"/>
      <c r="E29" s="11"/>
      <c r="N29" s="106" t="s">
        <v>46</v>
      </c>
      <c r="O29" s="106"/>
      <c r="P29" s="106"/>
      <c r="Q29" s="106"/>
      <c r="R29" s="106" t="s">
        <v>47</v>
      </c>
      <c r="S29" s="106"/>
      <c r="T29" s="106"/>
      <c r="U29" s="106"/>
      <c r="V29" s="11"/>
      <c r="W29" s="11"/>
      <c r="X29" s="11"/>
      <c r="Z29" s="6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3" customFormat="1" x14ac:dyDescent="0.35">
      <c r="A30" s="4"/>
      <c r="B30" s="6"/>
      <c r="E30" s="11"/>
      <c r="G30" s="96" t="s">
        <v>41</v>
      </c>
      <c r="H30" s="97"/>
      <c r="I30" s="97"/>
      <c r="J30" s="97"/>
      <c r="K30" s="97"/>
      <c r="L30" s="97"/>
      <c r="M30" s="98"/>
      <c r="N30" s="102" t="str">
        <f>N63</f>
        <v>No Data</v>
      </c>
      <c r="O30" s="103"/>
      <c r="P30" s="103"/>
      <c r="Q30" s="103"/>
      <c r="R30" s="104"/>
      <c r="S30" s="104"/>
      <c r="T30" s="104"/>
      <c r="U30" s="105"/>
      <c r="V30" s="11"/>
      <c r="W30" s="11"/>
      <c r="X30" s="11"/>
      <c r="Z30" s="6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3" customFormat="1" x14ac:dyDescent="0.35">
      <c r="A31" s="4"/>
      <c r="B31" s="6"/>
      <c r="E31" s="11"/>
      <c r="G31" s="89" t="s">
        <v>42</v>
      </c>
      <c r="H31" s="90"/>
      <c r="I31" s="90"/>
      <c r="J31" s="90"/>
      <c r="K31" s="90"/>
      <c r="L31" s="90"/>
      <c r="M31" s="91"/>
      <c r="N31" s="107" t="str">
        <f>N64</f>
        <v>No Data</v>
      </c>
      <c r="O31" s="108"/>
      <c r="P31" s="108"/>
      <c r="Q31" s="108"/>
      <c r="R31" s="109"/>
      <c r="S31" s="109"/>
      <c r="T31" s="109"/>
      <c r="U31" s="110"/>
      <c r="V31" s="11"/>
      <c r="W31" s="11"/>
      <c r="X31" s="11"/>
      <c r="Z31" s="6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3" customFormat="1" x14ac:dyDescent="0.35">
      <c r="A32" s="4"/>
      <c r="B32" s="6"/>
      <c r="E32" s="11"/>
      <c r="G32" s="89" t="s">
        <v>43</v>
      </c>
      <c r="H32" s="90"/>
      <c r="I32" s="90"/>
      <c r="J32" s="90"/>
      <c r="K32" s="90"/>
      <c r="L32" s="90"/>
      <c r="M32" s="91"/>
      <c r="N32" s="107" t="str">
        <f>N65</f>
        <v>No Data</v>
      </c>
      <c r="O32" s="108"/>
      <c r="P32" s="108"/>
      <c r="Q32" s="108"/>
      <c r="R32" s="109"/>
      <c r="S32" s="109"/>
      <c r="T32" s="109"/>
      <c r="U32" s="110"/>
      <c r="V32" s="11"/>
      <c r="W32" s="11"/>
      <c r="X32" s="11"/>
      <c r="Z32" s="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1:42" s="3" customFormat="1" x14ac:dyDescent="0.35">
      <c r="A33" s="4"/>
      <c r="B33" s="6"/>
      <c r="E33" s="11"/>
      <c r="F33" s="11"/>
      <c r="G33" s="89" t="s">
        <v>23</v>
      </c>
      <c r="H33" s="90"/>
      <c r="I33" s="90"/>
      <c r="J33" s="90"/>
      <c r="K33" s="90"/>
      <c r="L33" s="90"/>
      <c r="M33" s="91"/>
      <c r="N33" s="107">
        <f>N66</f>
        <v>1.7139326883244342E-2</v>
      </c>
      <c r="O33" s="108"/>
      <c r="P33" s="108"/>
      <c r="Q33" s="108"/>
      <c r="R33" s="109">
        <f>N33*249.3658</f>
        <v>4.2739619597017322</v>
      </c>
      <c r="S33" s="109"/>
      <c r="T33" s="109"/>
      <c r="U33" s="110"/>
      <c r="V33" s="11"/>
      <c r="W33" s="11"/>
      <c r="X33" s="11"/>
      <c r="Z33" s="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3" customFormat="1" x14ac:dyDescent="0.35">
      <c r="A34" s="4"/>
      <c r="B34" s="6"/>
      <c r="E34" s="11"/>
      <c r="F34" s="11"/>
      <c r="G34" s="89" t="s">
        <v>24</v>
      </c>
      <c r="H34" s="90"/>
      <c r="I34" s="90"/>
      <c r="J34" s="90"/>
      <c r="K34" s="90"/>
      <c r="L34" s="90"/>
      <c r="M34" s="91"/>
      <c r="N34" s="107">
        <f>N67</f>
        <v>2.9908827854186228E-2</v>
      </c>
      <c r="O34" s="108"/>
      <c r="P34" s="108"/>
      <c r="Q34" s="108"/>
      <c r="R34" s="109">
        <f t="shared" ref="R34:R50" si="0">N34*249.3658</f>
        <v>7.4582387849214324</v>
      </c>
      <c r="S34" s="109"/>
      <c r="T34" s="109"/>
      <c r="U34" s="110"/>
      <c r="V34" s="11"/>
      <c r="W34" s="11"/>
      <c r="X34" s="11"/>
      <c r="Z34" s="6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3" customFormat="1" x14ac:dyDescent="0.35">
      <c r="A35" s="4"/>
      <c r="B35" s="6"/>
      <c r="E35" s="11"/>
      <c r="F35" s="11"/>
      <c r="G35" s="89" t="s">
        <v>25</v>
      </c>
      <c r="H35" s="90"/>
      <c r="I35" s="90"/>
      <c r="J35" s="90"/>
      <c r="K35" s="90"/>
      <c r="L35" s="90"/>
      <c r="M35" s="91"/>
      <c r="N35" s="107">
        <f>N68</f>
        <v>7.0132019051036804E-2</v>
      </c>
      <c r="O35" s="108"/>
      <c r="P35" s="108"/>
      <c r="Q35" s="108"/>
      <c r="R35" s="109">
        <f t="shared" si="0"/>
        <v>17.488527036277034</v>
      </c>
      <c r="S35" s="109"/>
      <c r="T35" s="109"/>
      <c r="U35" s="110"/>
      <c r="V35" s="11"/>
      <c r="W35" s="11"/>
      <c r="X35" s="11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3" customFormat="1" x14ac:dyDescent="0.35">
      <c r="A36" s="4"/>
      <c r="B36" s="6"/>
      <c r="E36" s="11"/>
      <c r="F36" s="11"/>
      <c r="G36" s="89" t="s">
        <v>26</v>
      </c>
      <c r="H36" s="90"/>
      <c r="I36" s="90"/>
      <c r="J36" s="90"/>
      <c r="K36" s="90"/>
      <c r="L36" s="90"/>
      <c r="M36" s="91"/>
      <c r="N36" s="107">
        <f>N69</f>
        <v>0.13484649046307151</v>
      </c>
      <c r="O36" s="108"/>
      <c r="P36" s="108"/>
      <c r="Q36" s="108"/>
      <c r="R36" s="109">
        <f t="shared" si="0"/>
        <v>33.626102971516197</v>
      </c>
      <c r="S36" s="109"/>
      <c r="T36" s="109"/>
      <c r="U36" s="110"/>
      <c r="V36" s="11"/>
      <c r="W36" s="11"/>
      <c r="X36" s="11"/>
      <c r="Z36" s="6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s="3" customFormat="1" x14ac:dyDescent="0.35">
      <c r="A37" s="4"/>
      <c r="B37" s="6"/>
      <c r="E37" s="11"/>
      <c r="F37" s="11"/>
      <c r="G37" s="89" t="s">
        <v>27</v>
      </c>
      <c r="H37" s="90"/>
      <c r="I37" s="90"/>
      <c r="J37" s="90"/>
      <c r="K37" s="90"/>
      <c r="L37" s="90"/>
      <c r="M37" s="91"/>
      <c r="N37" s="107">
        <f>N70</f>
        <v>0.2100915090161295</v>
      </c>
      <c r="O37" s="108"/>
      <c r="P37" s="108"/>
      <c r="Q37" s="108"/>
      <c r="R37" s="109">
        <f t="shared" si="0"/>
        <v>52.389637219014347</v>
      </c>
      <c r="S37" s="109"/>
      <c r="T37" s="109"/>
      <c r="U37" s="110"/>
      <c r="V37" s="11"/>
      <c r="W37" s="11"/>
      <c r="X37" s="11"/>
      <c r="Z37" s="6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</row>
    <row r="38" spans="1:42" s="3" customFormat="1" x14ac:dyDescent="0.35">
      <c r="A38" s="4"/>
      <c r="B38" s="6"/>
      <c r="G38" s="89" t="s">
        <v>28</v>
      </c>
      <c r="H38" s="90"/>
      <c r="I38" s="90"/>
      <c r="J38" s="90"/>
      <c r="K38" s="90"/>
      <c r="L38" s="90"/>
      <c r="M38" s="91"/>
      <c r="N38" s="107">
        <f>N71</f>
        <v>2.9886528455719576E-2</v>
      </c>
      <c r="O38" s="108"/>
      <c r="P38" s="108"/>
      <c r="Q38" s="108"/>
      <c r="R38" s="109">
        <f t="shared" si="0"/>
        <v>7.4526780775832764</v>
      </c>
      <c r="S38" s="109"/>
      <c r="T38" s="109"/>
      <c r="U38" s="110"/>
      <c r="Z38" s="6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</row>
    <row r="39" spans="1:42" s="3" customFormat="1" x14ac:dyDescent="0.35">
      <c r="A39" s="4"/>
      <c r="B39" s="6"/>
      <c r="G39" s="89" t="s">
        <v>29</v>
      </c>
      <c r="H39" s="90"/>
      <c r="I39" s="90"/>
      <c r="J39" s="90"/>
      <c r="K39" s="90"/>
      <c r="L39" s="90"/>
      <c r="M39" s="91"/>
      <c r="N39" s="107">
        <f>N72</f>
        <v>5.9731374610732413E-2</v>
      </c>
      <c r="O39" s="108"/>
      <c r="P39" s="108"/>
      <c r="Q39" s="108"/>
      <c r="R39" s="109">
        <f t="shared" si="0"/>
        <v>14.894962014904976</v>
      </c>
      <c r="S39" s="109"/>
      <c r="T39" s="109"/>
      <c r="U39" s="110"/>
      <c r="Z39" s="6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42" s="3" customFormat="1" x14ac:dyDescent="0.35">
      <c r="A40" s="4"/>
      <c r="B40" s="6"/>
      <c r="G40" s="89" t="s">
        <v>30</v>
      </c>
      <c r="H40" s="90"/>
      <c r="I40" s="90"/>
      <c r="J40" s="90"/>
      <c r="K40" s="90"/>
      <c r="L40" s="90"/>
      <c r="M40" s="91"/>
      <c r="N40" s="107">
        <f>N73</f>
        <v>8.5333756125094681E-2</v>
      </c>
      <c r="O40" s="108"/>
      <c r="P40" s="108"/>
      <c r="Q40" s="108"/>
      <c r="R40" s="109">
        <f t="shared" si="0"/>
        <v>21.279320363139135</v>
      </c>
      <c r="S40" s="109"/>
      <c r="T40" s="109"/>
      <c r="U40" s="110"/>
      <c r="Z40" s="6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</row>
    <row r="41" spans="1:42" s="3" customFormat="1" x14ac:dyDescent="0.35">
      <c r="A41" s="4"/>
      <c r="B41" s="6"/>
      <c r="G41" s="89" t="s">
        <v>31</v>
      </c>
      <c r="H41" s="90"/>
      <c r="I41" s="90"/>
      <c r="J41" s="90"/>
      <c r="K41" s="90"/>
      <c r="L41" s="90"/>
      <c r="M41" s="91"/>
      <c r="N41" s="107">
        <f>N74</f>
        <v>0.19507140643459125</v>
      </c>
      <c r="O41" s="108"/>
      <c r="P41" s="108"/>
      <c r="Q41" s="108"/>
      <c r="R41" s="109">
        <f t="shared" si="0"/>
        <v>48.644137322686994</v>
      </c>
      <c r="S41" s="109"/>
      <c r="T41" s="109"/>
      <c r="U41" s="110"/>
      <c r="Z41" s="6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1:42" s="3" customFormat="1" x14ac:dyDescent="0.35">
      <c r="A42" s="4"/>
      <c r="B42" s="6"/>
      <c r="G42" s="89" t="s">
        <v>32</v>
      </c>
      <c r="H42" s="90"/>
      <c r="I42" s="90"/>
      <c r="J42" s="90"/>
      <c r="K42" s="90"/>
      <c r="L42" s="90"/>
      <c r="M42" s="91"/>
      <c r="N42" s="107" t="str">
        <f>N75</f>
        <v>No Data</v>
      </c>
      <c r="O42" s="108"/>
      <c r="P42" s="108"/>
      <c r="Q42" s="108"/>
      <c r="R42" s="109"/>
      <c r="S42" s="109"/>
      <c r="T42" s="109"/>
      <c r="U42" s="110"/>
      <c r="Z42" s="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</row>
    <row r="43" spans="1:42" s="3" customFormat="1" x14ac:dyDescent="0.35">
      <c r="A43" s="4"/>
      <c r="B43" s="6"/>
      <c r="G43" s="89" t="s">
        <v>33</v>
      </c>
      <c r="H43" s="90"/>
      <c r="I43" s="90"/>
      <c r="J43" s="90"/>
      <c r="K43" s="90"/>
      <c r="L43" s="90"/>
      <c r="M43" s="91"/>
      <c r="N43" s="107">
        <f>N76</f>
        <v>3.7947185149499484E-2</v>
      </c>
      <c r="O43" s="108"/>
      <c r="P43" s="108"/>
      <c r="Q43" s="108"/>
      <c r="R43" s="109">
        <f t="shared" si="0"/>
        <v>9.4627301825530594</v>
      </c>
      <c r="S43" s="109"/>
      <c r="T43" s="109"/>
      <c r="U43" s="110"/>
      <c r="Z43" s="6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</row>
    <row r="44" spans="1:42" s="3" customFormat="1" x14ac:dyDescent="0.35">
      <c r="A44" s="4"/>
      <c r="B44" s="6"/>
      <c r="G44" s="89" t="s">
        <v>34</v>
      </c>
      <c r="H44" s="90"/>
      <c r="I44" s="90"/>
      <c r="J44" s="90"/>
      <c r="K44" s="90"/>
      <c r="L44" s="90"/>
      <c r="M44" s="91"/>
      <c r="N44" s="107">
        <f>N77</f>
        <v>8.5208837570782181E-2</v>
      </c>
      <c r="O44" s="108"/>
      <c r="P44" s="108"/>
      <c r="Q44" s="108"/>
      <c r="R44" s="109">
        <f t="shared" si="0"/>
        <v>21.248169947908156</v>
      </c>
      <c r="S44" s="109"/>
      <c r="T44" s="109"/>
      <c r="U44" s="110"/>
      <c r="Z44" s="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</row>
    <row r="45" spans="1:42" s="3" customFormat="1" x14ac:dyDescent="0.35">
      <c r="A45" s="4"/>
      <c r="B45" s="6"/>
      <c r="G45" s="89" t="s">
        <v>35</v>
      </c>
      <c r="H45" s="90"/>
      <c r="I45" s="90"/>
      <c r="J45" s="90"/>
      <c r="K45" s="90"/>
      <c r="L45" s="90"/>
      <c r="M45" s="91"/>
      <c r="N45" s="107">
        <f>N78</f>
        <v>0.15522034832467158</v>
      </c>
      <c r="O45" s="108"/>
      <c r="P45" s="108"/>
      <c r="Q45" s="108"/>
      <c r="R45" s="109">
        <f t="shared" si="0"/>
        <v>38.706646336260391</v>
      </c>
      <c r="S45" s="109"/>
      <c r="T45" s="109"/>
      <c r="U45" s="110"/>
      <c r="Z45" s="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</row>
    <row r="46" spans="1:42" s="3" customFormat="1" x14ac:dyDescent="0.35">
      <c r="A46" s="4"/>
      <c r="B46" s="6"/>
      <c r="G46" s="89" t="s">
        <v>36</v>
      </c>
      <c r="H46" s="90"/>
      <c r="I46" s="90"/>
      <c r="J46" s="90"/>
      <c r="K46" s="90"/>
      <c r="L46" s="90"/>
      <c r="M46" s="91"/>
      <c r="N46" s="107">
        <f>N79</f>
        <v>0.24999774466285979</v>
      </c>
      <c r="O46" s="108"/>
      <c r="P46" s="108"/>
      <c r="Q46" s="108"/>
      <c r="R46" s="109">
        <f t="shared" si="0"/>
        <v>62.340887596049761</v>
      </c>
      <c r="S46" s="109"/>
      <c r="T46" s="109"/>
      <c r="U46" s="110"/>
      <c r="Z46" s="6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</row>
    <row r="47" spans="1:42" s="3" customFormat="1" x14ac:dyDescent="0.35">
      <c r="A47" s="4"/>
      <c r="B47" s="6"/>
      <c r="G47" s="89" t="s">
        <v>37</v>
      </c>
      <c r="H47" s="90"/>
      <c r="I47" s="90"/>
      <c r="J47" s="90"/>
      <c r="K47" s="90"/>
      <c r="L47" s="90"/>
      <c r="M47" s="91"/>
      <c r="N47" s="107" t="str">
        <f>N80</f>
        <v>No Data</v>
      </c>
      <c r="O47" s="108"/>
      <c r="P47" s="108"/>
      <c r="Q47" s="108"/>
      <c r="R47" s="109"/>
      <c r="S47" s="109"/>
      <c r="T47" s="109"/>
      <c r="U47" s="110"/>
      <c r="Z47" s="6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42" s="3" customFormat="1" x14ac:dyDescent="0.35">
      <c r="A48" s="4"/>
      <c r="B48" s="6"/>
      <c r="G48" s="89" t="s">
        <v>38</v>
      </c>
      <c r="H48" s="90"/>
      <c r="I48" s="90"/>
      <c r="J48" s="90"/>
      <c r="K48" s="90"/>
      <c r="L48" s="90"/>
      <c r="M48" s="91"/>
      <c r="N48" s="107">
        <f>N81</f>
        <v>7.9564291762477035E-2</v>
      </c>
      <c r="O48" s="108"/>
      <c r="P48" s="108"/>
      <c r="Q48" s="108"/>
      <c r="R48" s="109">
        <f t="shared" si="0"/>
        <v>19.840613266783496</v>
      </c>
      <c r="S48" s="109"/>
      <c r="T48" s="109"/>
      <c r="U48" s="110"/>
      <c r="Z48" s="6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2" s="3" customFormat="1" x14ac:dyDescent="0.35">
      <c r="A49" s="4"/>
      <c r="B49" s="6"/>
      <c r="G49" s="89" t="s">
        <v>39</v>
      </c>
      <c r="H49" s="90"/>
      <c r="I49" s="90"/>
      <c r="J49" s="90"/>
      <c r="K49" s="90"/>
      <c r="L49" s="90"/>
      <c r="M49" s="91"/>
      <c r="N49" s="107">
        <f>N82</f>
        <v>0.12528956025807386</v>
      </c>
      <c r="O49" s="108"/>
      <c r="P49" s="108"/>
      <c r="Q49" s="108"/>
      <c r="R49" s="109">
        <f t="shared" si="0"/>
        <v>31.242931425402794</v>
      </c>
      <c r="S49" s="109"/>
      <c r="T49" s="109"/>
      <c r="U49" s="110"/>
      <c r="Z49" s="6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2" s="3" customFormat="1" ht="16" thickBot="1" x14ac:dyDescent="0.4">
      <c r="A50" s="4"/>
      <c r="B50" s="6"/>
      <c r="G50" s="99" t="s">
        <v>40</v>
      </c>
      <c r="H50" s="100"/>
      <c r="I50" s="100"/>
      <c r="J50" s="100"/>
      <c r="K50" s="100"/>
      <c r="L50" s="100"/>
      <c r="M50" s="101"/>
      <c r="N50" s="111">
        <f>N83</f>
        <v>0.13965199206803627</v>
      </c>
      <c r="O50" s="112"/>
      <c r="P50" s="112"/>
      <c r="Q50" s="112"/>
      <c r="R50" s="113">
        <f t="shared" si="0"/>
        <v>34.824430723639523</v>
      </c>
      <c r="S50" s="113"/>
      <c r="T50" s="113"/>
      <c r="U50" s="114"/>
      <c r="Z50" s="6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2" s="3" customFormat="1" x14ac:dyDescent="0.35">
      <c r="A51" s="4"/>
      <c r="B51" s="6"/>
      <c r="Z51" s="6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2" s="3" customFormat="1" x14ac:dyDescent="0.35">
      <c r="A52" s="4"/>
      <c r="B52" s="6"/>
      <c r="Z52" s="6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1:42" s="3" customFormat="1" ht="3.75" customHeight="1" x14ac:dyDescent="0.3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2" s="3" customFormat="1" x14ac:dyDescent="0.3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2" s="3" customFormat="1" x14ac:dyDescent="0.3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1:42" s="3" customFormat="1" x14ac:dyDescent="0.3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  <row r="57" spans="1:42" s="3" customForma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</row>
    <row r="58" spans="1:42" s="3" customFormat="1" hidden="1" x14ac:dyDescent="0.35">
      <c r="A58" s="4"/>
      <c r="B58" s="4"/>
      <c r="C58" s="4"/>
      <c r="D58" s="4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</row>
    <row r="59" spans="1:42" s="3" customFormat="1" hidden="1" x14ac:dyDescent="0.35">
      <c r="A59" s="4"/>
      <c r="B59" s="4"/>
      <c r="C59" s="4"/>
      <c r="D59" s="4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</row>
    <row r="60" spans="1:42" hidden="1" x14ac:dyDescent="0.35">
      <c r="A60" s="4"/>
      <c r="B60" s="4"/>
      <c r="C60" s="4"/>
      <c r="D60" s="4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</row>
    <row r="61" spans="1:42" hidden="1" x14ac:dyDescent="0.35">
      <c r="A61" s="4"/>
      <c r="B61" s="4"/>
      <c r="C61" s="4"/>
      <c r="D61" s="4"/>
      <c r="E61" s="61"/>
      <c r="F61" s="61"/>
      <c r="G61" s="61" t="s">
        <v>48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</row>
    <row r="62" spans="1:42" hidden="1" x14ac:dyDescent="0.35">
      <c r="A62" s="4"/>
      <c r="B62" s="4"/>
      <c r="C62" s="4"/>
      <c r="D62" s="4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</row>
    <row r="63" spans="1:42" hidden="1" x14ac:dyDescent="0.35">
      <c r="A63" s="4"/>
      <c r="B63" s="4"/>
      <c r="C63" s="4"/>
      <c r="D63" s="4"/>
      <c r="E63" s="61"/>
      <c r="F63" s="61"/>
      <c r="G63" s="115" t="s">
        <v>41</v>
      </c>
      <c r="H63" s="116"/>
      <c r="I63" s="116"/>
      <c r="J63" s="116"/>
      <c r="K63" s="116"/>
      <c r="L63" s="116"/>
      <c r="M63" s="117"/>
      <c r="N63" s="121" t="s">
        <v>44</v>
      </c>
      <c r="O63" s="122"/>
      <c r="P63" s="122"/>
      <c r="Q63" s="122"/>
      <c r="R63" s="122"/>
      <c r="S63" s="122"/>
      <c r="T63" s="123"/>
      <c r="U63" s="61"/>
      <c r="V63" s="61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</row>
    <row r="64" spans="1:42" hidden="1" x14ac:dyDescent="0.35">
      <c r="A64" s="4"/>
      <c r="B64" s="4"/>
      <c r="C64" s="4"/>
      <c r="D64" s="4"/>
      <c r="E64" s="61"/>
      <c r="F64" s="61"/>
      <c r="G64" s="115" t="s">
        <v>42</v>
      </c>
      <c r="H64" s="116"/>
      <c r="I64" s="116"/>
      <c r="J64" s="116"/>
      <c r="K64" s="116"/>
      <c r="L64" s="116"/>
      <c r="M64" s="117"/>
      <c r="N64" s="121" t="s">
        <v>44</v>
      </c>
      <c r="O64" s="122"/>
      <c r="P64" s="122"/>
      <c r="Q64" s="122"/>
      <c r="R64" s="122"/>
      <c r="S64" s="122"/>
      <c r="T64" s="123"/>
      <c r="U64" s="61"/>
      <c r="V64" s="61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</row>
    <row r="65" spans="1:42" hidden="1" x14ac:dyDescent="0.35">
      <c r="A65" s="4"/>
      <c r="B65" s="4"/>
      <c r="C65" s="4"/>
      <c r="D65" s="4"/>
      <c r="E65" s="61"/>
      <c r="F65" s="61"/>
      <c r="G65" s="115" t="s">
        <v>43</v>
      </c>
      <c r="H65" s="116"/>
      <c r="I65" s="116"/>
      <c r="J65" s="116"/>
      <c r="K65" s="116"/>
      <c r="L65" s="116"/>
      <c r="M65" s="117"/>
      <c r="N65" s="121" t="s">
        <v>44</v>
      </c>
      <c r="O65" s="122"/>
      <c r="P65" s="122"/>
      <c r="Q65" s="122"/>
      <c r="R65" s="122"/>
      <c r="S65" s="122"/>
      <c r="T65" s="123"/>
      <c r="U65" s="61"/>
      <c r="V65" s="61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</row>
    <row r="66" spans="1:42" hidden="1" x14ac:dyDescent="0.35">
      <c r="A66" s="4"/>
      <c r="B66" s="4"/>
      <c r="C66" s="4"/>
      <c r="D66" s="4"/>
      <c r="E66" s="61"/>
      <c r="F66" s="61"/>
      <c r="G66" s="115" t="s">
        <v>23</v>
      </c>
      <c r="H66" s="116"/>
      <c r="I66" s="116"/>
      <c r="J66" s="116"/>
      <c r="K66" s="116"/>
      <c r="L66" s="116"/>
      <c r="M66" s="117"/>
      <c r="N66" s="118">
        <f>((-1.610954075*(10^-23))*(T18^8)) + ((8.669646396*(10^-20))*(T18^7)) - ((1.904802878*(10^-16))*(T18^6)) + ((2.22338815*(10^-13))*(T18^5)) - ((1.497019869*(10^-10))*(T18^4)) + ((5.888150034*(10^-8))*(T18^3)) - ((1.285872082*(10^-5))*(T18^2)) + ((1.451238713*(10^-3))*(T18)) - (5.748858885*(10^-2))</f>
        <v>1.7139326883244342E-2</v>
      </c>
      <c r="O66" s="119"/>
      <c r="P66" s="119"/>
      <c r="Q66" s="119"/>
      <c r="R66" s="119"/>
      <c r="S66" s="119"/>
      <c r="T66" s="120"/>
      <c r="U66" s="61"/>
      <c r="V66" s="61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</row>
    <row r="67" spans="1:42" hidden="1" x14ac:dyDescent="0.35">
      <c r="A67" s="4"/>
      <c r="B67" s="4"/>
      <c r="C67" s="4"/>
      <c r="D67" s="4"/>
      <c r="E67" s="61"/>
      <c r="F67" s="61"/>
      <c r="G67" s="115" t="s">
        <v>24</v>
      </c>
      <c r="H67" s="116"/>
      <c r="I67" s="116"/>
      <c r="J67" s="116"/>
      <c r="K67" s="116"/>
      <c r="L67" s="116"/>
      <c r="M67" s="117"/>
      <c r="N67" s="118">
        <f xml:space="preserve"> ((1.240803455*(10^-24))*(T18^8)) - ((7.968886749*(10^-21))*(T18^7)) + ((1.990995759*(10^-17))*(T18^6)) - ((2.536274252*(10^-14))*(T18^5)) + ((1.787749184*(10^-11))*(T18^4)) - ((7.023800346*(10^-9))*(T18^3)) + ((1.695918709*(10^-6))*(T18^2)) - ((1.380518427*(10^-4))*(T18)) + (1.230511395*(10^-2))</f>
        <v>2.9908827854186228E-2</v>
      </c>
      <c r="O67" s="119"/>
      <c r="P67" s="119"/>
      <c r="Q67" s="119"/>
      <c r="R67" s="119"/>
      <c r="S67" s="119"/>
      <c r="T67" s="120"/>
      <c r="U67" s="61"/>
      <c r="V67" s="61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</row>
    <row r="68" spans="1:42" hidden="1" x14ac:dyDescent="0.35">
      <c r="A68" s="4"/>
      <c r="B68" s="4"/>
      <c r="C68" s="4"/>
      <c r="D68" s="4"/>
      <c r="E68" s="61"/>
      <c r="F68" s="61"/>
      <c r="G68" s="115" t="s">
        <v>25</v>
      </c>
      <c r="H68" s="116"/>
      <c r="I68" s="116"/>
      <c r="J68" s="116"/>
      <c r="K68" s="116"/>
      <c r="L68" s="116"/>
      <c r="M68" s="117"/>
      <c r="N68" s="118">
        <f xml:space="preserve"> ((1.227203726*(10^-22))*(T18^8)) - ((5.186686815*(10^-19))*(T18^7)) + ((9.136139522*(10^-16))*(T18^6)) - ((8.711075515*(10^-13))*(T18^5)) + ((4.883516924*(10^-10))*(T18^4)) - ((1.633339393*(10^-7))*(T18^3)) + ((3.191099222*(10^-5))*(T18^2)) - ((3.107860597*(10^-3))*T18) + 0.141016487</f>
        <v>7.0132019051036804E-2</v>
      </c>
      <c r="O68" s="119"/>
      <c r="P68" s="119"/>
      <c r="Q68" s="119"/>
      <c r="R68" s="119"/>
      <c r="S68" s="119"/>
      <c r="T68" s="120"/>
      <c r="U68" s="61"/>
      <c r="V68" s="61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</row>
    <row r="69" spans="1:42" hidden="1" x14ac:dyDescent="0.35">
      <c r="A69" s="4"/>
      <c r="B69" s="4"/>
      <c r="C69" s="4"/>
      <c r="D69" s="4"/>
      <c r="E69" s="61"/>
      <c r="F69" s="61"/>
      <c r="G69" s="115" t="s">
        <v>26</v>
      </c>
      <c r="H69" s="116"/>
      <c r="I69" s="116"/>
      <c r="J69" s="116"/>
      <c r="K69" s="116"/>
      <c r="L69" s="116"/>
      <c r="M69" s="117"/>
      <c r="N69" s="118">
        <f xml:space="preserve"> ((2.71647717*(10^-22))*(T18^8)) - ((1.181770669*(10^-18))*(T18^7)) + ((2.148847749*(10^-15))*(T18^6)) - ((2.116630182*(10^-12))*(T18^5)) + ((1.223200508*(10^-9))*(T18^4)) - ((4.196436041*(10^-7))*(T18^3)) + ((8.309004416*(10^-5))*(T18^2)) - ((8.218956872*(10^-3))*(T18)) + (3.624145454*(10^-1))</f>
        <v>0.13484649046307151</v>
      </c>
      <c r="O69" s="119"/>
      <c r="P69" s="119"/>
      <c r="Q69" s="119"/>
      <c r="R69" s="119"/>
      <c r="S69" s="119"/>
      <c r="T69" s="120"/>
      <c r="U69" s="61"/>
      <c r="V69" s="61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</row>
    <row r="70" spans="1:42" hidden="1" x14ac:dyDescent="0.35">
      <c r="A70" s="4"/>
      <c r="B70" s="4"/>
      <c r="C70" s="4"/>
      <c r="D70" s="4"/>
      <c r="E70" s="61"/>
      <c r="F70" s="61"/>
      <c r="G70" s="115" t="s">
        <v>27</v>
      </c>
      <c r="H70" s="116"/>
      <c r="I70" s="116"/>
      <c r="J70" s="116"/>
      <c r="K70" s="116"/>
      <c r="L70" s="116"/>
      <c r="M70" s="117"/>
      <c r="N70" s="118">
        <f xml:space="preserve"> ((3.288282748*(10^-22))*(T18^8)) - ((1.372358515*(10^-18))*(T18^7)) + ((2.417194793*(10^-15))*(T18^6)) - ((2.329053272*(10^-12))*(T18^5)) + ((1.329206545*(10^-9))*(T18^4)) - ((4.542850982*(10^-7))*(T18^3)) + ((9.02625931*(10^-5))*(T18^2)) - ((8.903320322*(10^-3))*(T18)) + (4.326036945*(10^-1))</f>
        <v>0.2100915090161295</v>
      </c>
      <c r="O70" s="119"/>
      <c r="P70" s="119"/>
      <c r="Q70" s="119"/>
      <c r="R70" s="119"/>
      <c r="S70" s="119"/>
      <c r="T70" s="120"/>
      <c r="U70" s="61"/>
      <c r="V70" s="6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</row>
    <row r="71" spans="1:42" hidden="1" x14ac:dyDescent="0.35">
      <c r="A71" s="4"/>
      <c r="B71" s="4"/>
      <c r="C71" s="4"/>
      <c r="D71" s="4"/>
      <c r="E71" s="61"/>
      <c r="F71" s="61"/>
      <c r="G71" s="115" t="s">
        <v>28</v>
      </c>
      <c r="H71" s="116"/>
      <c r="I71" s="116"/>
      <c r="J71" s="116"/>
      <c r="K71" s="116"/>
      <c r="L71" s="116"/>
      <c r="M71" s="117"/>
      <c r="N71" s="118">
        <f xml:space="preserve"> ((-8.181523559*(10^-23))*(T18^8)) + ((3.404954074*(10^-19))*(T18^7)) + ((-5.882561514*(10^-16))*(T18^6)) + ((5.473538035*(10^-13))*(T18^5)) + ((-2.978394528*(10^-10))*(T18^4)) + ((9.634011455*(10^-8))*(T18^3)) + ((-1.775014169*(10^-5))*(T18^2)) + ((1.761835927*(10^-3))*(T18)) + (-6.016447884*(10^-2))</f>
        <v>2.9886528455719576E-2</v>
      </c>
      <c r="O71" s="119"/>
      <c r="P71" s="119"/>
      <c r="Q71" s="119"/>
      <c r="R71" s="119"/>
      <c r="S71" s="119"/>
      <c r="T71" s="120"/>
      <c r="U71" s="61"/>
      <c r="V71" s="61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</row>
    <row r="72" spans="1:42" hidden="1" x14ac:dyDescent="0.35">
      <c r="A72" s="4"/>
      <c r="B72" s="4"/>
      <c r="C72" s="4"/>
      <c r="D72" s="4"/>
      <c r="E72" s="61"/>
      <c r="F72" s="61"/>
      <c r="G72" s="115" t="s">
        <v>29</v>
      </c>
      <c r="H72" s="116"/>
      <c r="I72" s="116"/>
      <c r="J72" s="116"/>
      <c r="K72" s="116"/>
      <c r="L72" s="116"/>
      <c r="M72" s="117"/>
      <c r="N72" s="118">
        <f xml:space="preserve"> ((3.717117989*(10^-23))*(T18^8)) + ((-2.189915355*(10^-19))*(T18^7)) + ((5.06587923*(10^-16))*(T18^6)) + ((-6.086381975*(10^-13))*(T18^5)) + ((4.159861917*(10^-10))*(T18^4)) + ((-1.647025103*(10^-7))*(T18^3)) + ((3.68361824*(10^-5))*(T18^2)) + ((-4.066154987*(10^-3))*(T18)) + (1.969439518*(10^-1))</f>
        <v>5.9731374610732413E-2</v>
      </c>
      <c r="O72" s="119"/>
      <c r="P72" s="119"/>
      <c r="Q72" s="119"/>
      <c r="R72" s="119"/>
      <c r="S72" s="119"/>
      <c r="T72" s="120"/>
      <c r="U72" s="61"/>
      <c r="V72" s="61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</row>
    <row r="73" spans="1:42" hidden="1" x14ac:dyDescent="0.35">
      <c r="A73" s="4"/>
      <c r="B73" s="4"/>
      <c r="C73" s="4"/>
      <c r="D73" s="4"/>
      <c r="E73" s="61"/>
      <c r="F73" s="61"/>
      <c r="G73" s="115" t="s">
        <v>30</v>
      </c>
      <c r="H73" s="116"/>
      <c r="I73" s="116"/>
      <c r="J73" s="116"/>
      <c r="K73" s="116"/>
      <c r="L73" s="116"/>
      <c r="M73" s="117"/>
      <c r="N73" s="118">
        <f xml:space="preserve"> ((8.678096786*(10^-23))*(T18^8)) + ((-3.39235474*(10^-19))*(T18^7)) + ((5.354407206*(10^-16))*(T18^6)) + ((-4.334427274*(10^-13))*(T18^5)) + ((1.866183527*(10^-10))*(T18^4)) + ((-3.83223604*(10^-8))*(T18^3)) + ((2.271303401*(10^-6))*(T18^2)) + ((4.483019729*(10^-4))*(T18)) + (9.475732222*(10^-4))</f>
        <v>8.5333756125094681E-2</v>
      </c>
      <c r="O73" s="119"/>
      <c r="P73" s="119"/>
      <c r="Q73" s="119"/>
      <c r="R73" s="119"/>
      <c r="S73" s="119"/>
      <c r="T73" s="120"/>
      <c r="U73" s="61"/>
      <c r="V73" s="61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</row>
    <row r="74" spans="1:42" hidden="1" x14ac:dyDescent="0.35">
      <c r="A74" s="4"/>
      <c r="B74" s="4"/>
      <c r="C74" s="4"/>
      <c r="D74" s="4"/>
      <c r="E74" s="61"/>
      <c r="F74" s="61"/>
      <c r="G74" s="115" t="s">
        <v>31</v>
      </c>
      <c r="H74" s="116"/>
      <c r="I74" s="116"/>
      <c r="J74" s="116"/>
      <c r="K74" s="116"/>
      <c r="L74" s="116"/>
      <c r="M74" s="117"/>
      <c r="N74" s="118">
        <f xml:space="preserve"> ((2.23157258*(10^-22))*(T18^8)) + ((-8.033429217*(10^-19))*(T18^7)) + ((1.211423027*(10^-15))*(T18^6)) + ((-1.001733798*(10^-12))*(T18^5)) + ((4.991667357*(10^-10))*(T18^4)) + ((-1.543917847*(10^-7))*(T18^3)) + ((2.986956133*(10^-5))*(T18^2)) + ((-2.852734528*(10^-3))*(T18)) + (2.000943646*(10^-1))</f>
        <v>0.19507140643459125</v>
      </c>
      <c r="O74" s="119"/>
      <c r="P74" s="119"/>
      <c r="Q74" s="119"/>
      <c r="R74" s="119"/>
      <c r="S74" s="119"/>
      <c r="T74" s="120"/>
      <c r="U74" s="61"/>
      <c r="V74" s="61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</row>
    <row r="75" spans="1:42" hidden="1" x14ac:dyDescent="0.35">
      <c r="A75" s="4"/>
      <c r="B75" s="4"/>
      <c r="C75" s="4"/>
      <c r="D75" s="4"/>
      <c r="E75" s="61"/>
      <c r="F75" s="61"/>
      <c r="G75" s="115" t="s">
        <v>32</v>
      </c>
      <c r="H75" s="116"/>
      <c r="I75" s="116"/>
      <c r="J75" s="116"/>
      <c r="K75" s="116"/>
      <c r="L75" s="116"/>
      <c r="M75" s="117"/>
      <c r="N75" s="121" t="s">
        <v>44</v>
      </c>
      <c r="O75" s="122"/>
      <c r="P75" s="122"/>
      <c r="Q75" s="122"/>
      <c r="R75" s="122"/>
      <c r="S75" s="122"/>
      <c r="T75" s="123"/>
      <c r="U75" s="61"/>
      <c r="V75" s="61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</row>
    <row r="76" spans="1:42" hidden="1" x14ac:dyDescent="0.35">
      <c r="A76" s="4"/>
      <c r="B76" s="4"/>
      <c r="C76" s="4"/>
      <c r="D76" s="4"/>
      <c r="E76" s="61"/>
      <c r="F76" s="61"/>
      <c r="G76" s="115" t="s">
        <v>33</v>
      </c>
      <c r="H76" s="116"/>
      <c r="I76" s="116"/>
      <c r="J76" s="116"/>
      <c r="K76" s="116"/>
      <c r="L76" s="116"/>
      <c r="M76" s="117"/>
      <c r="N76" s="118">
        <f xml:space="preserve"> ((-6.941830382*(10^-23))*(T18^8)) + ((2.922514779*(10^-19))*(T18^7)) + ((-5.101217974*(10^-16))*(T18^6)) + ((4.785536557*(10^-13))*(T18^5)) + ((-2.619149099*(10^-10))*(T18^4)) + ((8.513799221*(10^-8))*(T18^3)) + ((-1.568677317*(10^-5))*(T18^2)) + ((1.57782383*(10^-3))*(T18)) + (-5.117285438*(10^-2))</f>
        <v>3.7947185149499484E-2</v>
      </c>
      <c r="O76" s="119"/>
      <c r="P76" s="119"/>
      <c r="Q76" s="119"/>
      <c r="R76" s="119"/>
      <c r="S76" s="119"/>
      <c r="T76" s="120"/>
      <c r="U76" s="61"/>
      <c r="V76" s="61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</row>
    <row r="77" spans="1:42" hidden="1" x14ac:dyDescent="0.35">
      <c r="A77" s="4"/>
      <c r="B77" s="4"/>
      <c r="C77" s="4"/>
      <c r="D77" s="4"/>
      <c r="E77" s="61"/>
      <c r="F77" s="61"/>
      <c r="G77" s="115" t="s">
        <v>34</v>
      </c>
      <c r="H77" s="116"/>
      <c r="I77" s="116"/>
      <c r="J77" s="116"/>
      <c r="K77" s="116"/>
      <c r="L77" s="116"/>
      <c r="M77" s="117"/>
      <c r="N77" s="118">
        <f xml:space="preserve"> ((2.094905662*(10^-22))*(T18^8)) + ((-8.94504568*(10^-19))*(T18^7)) + ((1.589367176*(10^-15))*(T18^6)) + ((-1.524388119*(10^-12))*(T18^5)) + ((8.563221521*(10^-10))*(T18^4)) + ((-2.859080723*(10^-7))*(T18^3)) + ((5.544179362*(10^-5))*(T18^2)) + ((-5.481700471*(10^-3))*(T18)) + (2.50764004*(10^-1))</f>
        <v>8.5208837570782181E-2</v>
      </c>
      <c r="O77" s="119"/>
      <c r="P77" s="119"/>
      <c r="Q77" s="119"/>
      <c r="R77" s="119"/>
      <c r="S77" s="119"/>
      <c r="T77" s="120"/>
      <c r="U77" s="61"/>
      <c r="V77" s="61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</row>
    <row r="78" spans="1:42" hidden="1" x14ac:dyDescent="0.35">
      <c r="A78" s="4"/>
      <c r="B78" s="4"/>
      <c r="C78" s="4"/>
      <c r="D78" s="4"/>
      <c r="E78" s="61"/>
      <c r="F78" s="61"/>
      <c r="G78" s="115" t="s">
        <v>35</v>
      </c>
      <c r="H78" s="116"/>
      <c r="I78" s="116"/>
      <c r="J78" s="116"/>
      <c r="K78" s="116"/>
      <c r="L78" s="116"/>
      <c r="M78" s="117"/>
      <c r="N78" s="118">
        <f xml:space="preserve"> ((1.239624546*(10^-23))*(T18^8)) + ((-5.629410617*(10^-20))*(T18^7)) + ((9.871693868*(10^-17))*(T18^6)) + ((-8.330419281*(10^-14))*(T18^5)) + ((3.27106571*(10^-11))*(T18^4)) + ((-3.046347175*(10^-9))*(T18^3)) + ((-8.016927495*(10^-7))*(T18^2)) + ((4.655495577*(10^-4))*(T18)) + (4.696562327*(10^-2))</f>
        <v>0.15522034832467158</v>
      </c>
      <c r="O78" s="119"/>
      <c r="P78" s="119"/>
      <c r="Q78" s="119"/>
      <c r="R78" s="119"/>
      <c r="S78" s="119"/>
      <c r="T78" s="120"/>
      <c r="U78" s="61"/>
      <c r="V78" s="61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</row>
    <row r="79" spans="1:42" hidden="1" x14ac:dyDescent="0.35">
      <c r="A79" s="4"/>
      <c r="B79" s="4"/>
      <c r="C79" s="4"/>
      <c r="D79" s="4"/>
      <c r="E79" s="61"/>
      <c r="F79" s="61"/>
      <c r="G79" s="115" t="s">
        <v>36</v>
      </c>
      <c r="H79" s="116"/>
      <c r="I79" s="116"/>
      <c r="J79" s="116"/>
      <c r="K79" s="116"/>
      <c r="L79" s="116"/>
      <c r="M79" s="117"/>
      <c r="N79" s="118">
        <f xml:space="preserve"> ((1.686510548*(10^-19))*(T18^7)) + ((-4.513897121*(10^-16))*(T18^6)) + ((4.618066403*(10^-13))*(T18^5)) + ((-2.190980312*(10^-10))*(T18^4)) + ((4.238922757*(10^-8))*(T18^3)) + ((1.98608249*(10^-6))*(T18^2)) + ((-1.095271255*(10^-3))*(T18)) + (2.000055839*(10^-1))</f>
        <v>0.24999774466285979</v>
      </c>
      <c r="O79" s="119"/>
      <c r="P79" s="119"/>
      <c r="Q79" s="119"/>
      <c r="R79" s="119"/>
      <c r="S79" s="119"/>
      <c r="T79" s="120"/>
      <c r="U79" s="61"/>
      <c r="V79" s="61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idden="1" x14ac:dyDescent="0.35">
      <c r="A80" s="4"/>
      <c r="B80" s="4"/>
      <c r="C80" s="4"/>
      <c r="D80" s="4"/>
      <c r="E80" s="61"/>
      <c r="F80" s="61"/>
      <c r="G80" s="115" t="s">
        <v>37</v>
      </c>
      <c r="H80" s="116"/>
      <c r="I80" s="116"/>
      <c r="J80" s="116"/>
      <c r="K80" s="116"/>
      <c r="L80" s="116"/>
      <c r="M80" s="117"/>
      <c r="N80" s="121" t="s">
        <v>44</v>
      </c>
      <c r="O80" s="122"/>
      <c r="P80" s="122"/>
      <c r="Q80" s="122"/>
      <c r="R80" s="122"/>
      <c r="S80" s="122"/>
      <c r="T80" s="123"/>
      <c r="U80" s="61"/>
      <c r="V80" s="61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idden="1" x14ac:dyDescent="0.35">
      <c r="A81" s="4"/>
      <c r="B81" s="4"/>
      <c r="C81" s="4"/>
      <c r="D81" s="4"/>
      <c r="E81" s="61"/>
      <c r="F81" s="61"/>
      <c r="G81" s="115" t="s">
        <v>38</v>
      </c>
      <c r="H81" s="116"/>
      <c r="I81" s="116"/>
      <c r="J81" s="116"/>
      <c r="K81" s="116"/>
      <c r="L81" s="116"/>
      <c r="M81" s="117"/>
      <c r="N81" s="118">
        <f xml:space="preserve"> ((7.442434911*(10^-23))*(T18^8)) + ((-3.239660449*(10^-19))*(T18^7)) + ((5.94318247*(10^-16))*(T18^6)) + ((-5.973660842*(10^-13))*(T18^5)) + ((3.573385838*(10^-10))*(T18^4)) + ((-1.289831516*(10^-7))*(T18^3)) + ((2.73022828*(10^-5))*(T18^2)) + ((-2.904206271*(10^-3))*(T18)) + (1.660332605*(10^-1))</f>
        <v>7.9564291762477035E-2</v>
      </c>
      <c r="O81" s="119"/>
      <c r="P81" s="119"/>
      <c r="Q81" s="119"/>
      <c r="R81" s="119"/>
      <c r="S81" s="119"/>
      <c r="T81" s="120"/>
      <c r="U81" s="61"/>
      <c r="V81" s="61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idden="1" x14ac:dyDescent="0.35">
      <c r="A82" s="4"/>
      <c r="B82" s="4"/>
      <c r="C82" s="4"/>
      <c r="D82" s="4"/>
      <c r="E82" s="61"/>
      <c r="F82" s="61"/>
      <c r="G82" s="115" t="s">
        <v>39</v>
      </c>
      <c r="H82" s="116"/>
      <c r="I82" s="116"/>
      <c r="J82" s="116"/>
      <c r="K82" s="116"/>
      <c r="L82" s="116"/>
      <c r="M82" s="117"/>
      <c r="N82" s="118">
        <f xml:space="preserve"> ((-1.240017376*(10^-23))*(T18^8)) + ((2.771666677*(10^-20))*(T18^7)) + ((9.242734765*(10^-19))*(T18^6)) + ((-5.378819805*(10^-14))*(T18^5)) + ((6.160187663*(10^-11))*(T18^4)) + ((-3.104688847*(10^-8))*(T18^3)) + ((8.336047458*(10^-6))*(T18^2)) + ((-8.89635673*(10^-4))*(T18)) + (1.060102452*(10^-1))</f>
        <v>0.12528956025807386</v>
      </c>
      <c r="O82" s="119"/>
      <c r="P82" s="119"/>
      <c r="Q82" s="119"/>
      <c r="R82" s="119"/>
      <c r="S82" s="119"/>
      <c r="T82" s="120"/>
      <c r="U82" s="61"/>
      <c r="V82" s="61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</row>
    <row r="83" spans="1:42" hidden="1" x14ac:dyDescent="0.35">
      <c r="A83" s="4"/>
      <c r="B83" s="4"/>
      <c r="C83" s="4"/>
      <c r="D83" s="4"/>
      <c r="E83" s="61"/>
      <c r="F83" s="61"/>
      <c r="G83" s="115" t="s">
        <v>40</v>
      </c>
      <c r="H83" s="116"/>
      <c r="I83" s="116"/>
      <c r="J83" s="116"/>
      <c r="K83" s="116"/>
      <c r="L83" s="116"/>
      <c r="M83" s="117"/>
      <c r="N83" s="118">
        <f xml:space="preserve"> ((1.860547716*(10^-22))*(T18^8)) + ((-7.760412872*(10^-19))*(T18^7)) + ((1.338074296*(10^-15))*(T18^6)) + ((-1.232258232*(10^-12))*(T18^5)) + ((6.539234149*(10^-10))*(T18^4)) + ((-2.017589063*(10^-7))*(T18^3)) + ((3.561301569*(10^-5))*(T18^2)) + ((-3.098121806*(10^-3))*(T18)) + (1.910724491*(10^-1))</f>
        <v>0.13965199206803627</v>
      </c>
      <c r="O83" s="119"/>
      <c r="P83" s="119"/>
      <c r="Q83" s="119"/>
      <c r="R83" s="119"/>
      <c r="S83" s="119"/>
      <c r="T83" s="120"/>
      <c r="U83" s="61"/>
      <c r="V83" s="61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</row>
    <row r="84" spans="1:42" hidden="1" x14ac:dyDescent="0.35">
      <c r="A84" s="4"/>
      <c r="B84" s="4"/>
      <c r="C84" s="4"/>
      <c r="D84" s="4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</row>
    <row r="85" spans="1:42" hidden="1" x14ac:dyDescent="0.35">
      <c r="A85" s="4"/>
      <c r="B85" s="4"/>
      <c r="C85" s="4"/>
      <c r="D85" s="4"/>
      <c r="E85" s="61"/>
      <c r="F85" s="61"/>
      <c r="G85" s="61" t="s">
        <v>50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</row>
    <row r="86" spans="1:42" hidden="1" x14ac:dyDescent="0.35">
      <c r="A86" s="4"/>
      <c r="B86" s="4"/>
      <c r="C86" s="4"/>
      <c r="D86" s="4"/>
      <c r="E86" s="61"/>
      <c r="F86" s="61"/>
      <c r="G86" s="65" t="s">
        <v>49</v>
      </c>
      <c r="H86" s="65"/>
      <c r="I86" s="65"/>
      <c r="J86" s="65"/>
      <c r="K86" s="65"/>
      <c r="L86" s="65"/>
      <c r="M86" s="65"/>
      <c r="N86" s="61"/>
      <c r="O86" s="61"/>
      <c r="P86" s="61"/>
      <c r="Q86" s="61"/>
      <c r="R86" s="61"/>
      <c r="S86" s="61"/>
      <c r="T86" s="61"/>
      <c r="U86" s="61"/>
      <c r="V86" s="61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idden="1" x14ac:dyDescent="0.35">
      <c r="A87" s="4"/>
      <c r="B87" s="4"/>
      <c r="C87" s="4"/>
      <c r="D87" s="4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idden="1" x14ac:dyDescent="0.35">
      <c r="A88" s="4"/>
      <c r="B88" s="4"/>
      <c r="C88" s="4"/>
      <c r="D88" s="4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</row>
    <row r="89" spans="1:42" x14ac:dyDescent="0.3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</row>
    <row r="90" spans="1:42" x14ac:dyDescent="0.3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</row>
    <row r="91" spans="1:42" x14ac:dyDescent="0.3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</row>
    <row r="92" spans="1:42" x14ac:dyDescent="0.3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</row>
    <row r="93" spans="1:42" x14ac:dyDescent="0.3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</row>
    <row r="94" spans="1:42" x14ac:dyDescent="0.3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</row>
    <row r="95" spans="1:42" x14ac:dyDescent="0.3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</row>
    <row r="96" spans="1:42" x14ac:dyDescent="0.3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</row>
    <row r="97" spans="1:42" x14ac:dyDescent="0.3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</row>
    <row r="98" spans="1:42" x14ac:dyDescent="0.3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</row>
    <row r="99" spans="1:42" x14ac:dyDescent="0.3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</row>
    <row r="100" spans="1:42" x14ac:dyDescent="0.3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</row>
    <row r="101" spans="1:42" x14ac:dyDescent="0.3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</row>
    <row r="102" spans="1:42" x14ac:dyDescent="0.3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</row>
    <row r="103" spans="1:42" x14ac:dyDescent="0.3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</row>
    <row r="104" spans="1:42" x14ac:dyDescent="0.3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</row>
    <row r="105" spans="1:42" x14ac:dyDescent="0.3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</row>
    <row r="106" spans="1:42" x14ac:dyDescent="0.3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</row>
    <row r="107" spans="1:42" x14ac:dyDescent="0.3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</row>
    <row r="108" spans="1:42" x14ac:dyDescent="0.3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</row>
    <row r="109" spans="1:42" x14ac:dyDescent="0.3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</row>
    <row r="110" spans="1:42" x14ac:dyDescent="0.3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</row>
    <row r="111" spans="1:42" x14ac:dyDescent="0.3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</row>
    <row r="112" spans="1:42" x14ac:dyDescent="0.3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</row>
    <row r="113" spans="1:42" x14ac:dyDescent="0.3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</row>
    <row r="114" spans="1:42" x14ac:dyDescent="0.3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</row>
    <row r="115" spans="1:42" x14ac:dyDescent="0.3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</row>
    <row r="116" spans="1:42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</row>
    <row r="117" spans="1:42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</row>
    <row r="118" spans="1:42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</row>
    <row r="119" spans="1:42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</row>
    <row r="120" spans="1:42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</row>
    <row r="121" spans="1:42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</row>
    <row r="122" spans="1:42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</row>
    <row r="123" spans="1:42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</row>
    <row r="124" spans="1:42" x14ac:dyDescent="0.3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</row>
    <row r="125" spans="1:42" x14ac:dyDescent="0.3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</row>
    <row r="126" spans="1:42" x14ac:dyDescent="0.3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</row>
    <row r="127" spans="1:42" x14ac:dyDescent="0.3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</row>
    <row r="128" spans="1:42" x14ac:dyDescent="0.3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</row>
    <row r="129" spans="1:42" x14ac:dyDescent="0.3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</row>
    <row r="130" spans="1:42" x14ac:dyDescent="0.3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</row>
    <row r="131" spans="1:42" x14ac:dyDescent="0.3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</row>
    <row r="132" spans="1:42" x14ac:dyDescent="0.3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</row>
    <row r="133" spans="1:42" x14ac:dyDescent="0.3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</row>
    <row r="134" spans="1:42" x14ac:dyDescent="0.3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</row>
    <row r="135" spans="1:42" x14ac:dyDescent="0.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</row>
    <row r="136" spans="1:42" x14ac:dyDescent="0.3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</row>
    <row r="137" spans="1:42" x14ac:dyDescent="0.3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</row>
    <row r="138" spans="1:42" x14ac:dyDescent="0.3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</row>
    <row r="139" spans="1:42" x14ac:dyDescent="0.3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</row>
    <row r="140" spans="1:42" x14ac:dyDescent="0.3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</row>
    <row r="141" spans="1:42" x14ac:dyDescent="0.3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</row>
    <row r="142" spans="1:42" x14ac:dyDescent="0.3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</row>
    <row r="143" spans="1:42" x14ac:dyDescent="0.3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</row>
    <row r="144" spans="1:42" x14ac:dyDescent="0.3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</row>
    <row r="145" spans="1:42" x14ac:dyDescent="0.3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</row>
    <row r="146" spans="1:42" x14ac:dyDescent="0.3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</row>
    <row r="147" spans="1:42" x14ac:dyDescent="0.3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</row>
    <row r="148" spans="1:42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</row>
    <row r="149" spans="1:42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</row>
    <row r="150" spans="1:42" x14ac:dyDescent="0.3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</row>
    <row r="151" spans="1:42" x14ac:dyDescent="0.3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</row>
    <row r="152" spans="1:42" x14ac:dyDescent="0.3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</row>
    <row r="153" spans="1:42" x14ac:dyDescent="0.3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</row>
    <row r="154" spans="1:42" x14ac:dyDescent="0.3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</row>
    <row r="155" spans="1:42" x14ac:dyDescent="0.3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</row>
    <row r="156" spans="1:42" x14ac:dyDescent="0.3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</row>
    <row r="157" spans="1:42" x14ac:dyDescent="0.3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</row>
    <row r="158" spans="1:42" x14ac:dyDescent="0.3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</row>
    <row r="159" spans="1:42" x14ac:dyDescent="0.3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</row>
    <row r="160" spans="1:42" x14ac:dyDescent="0.3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</row>
    <row r="161" spans="1:42" x14ac:dyDescent="0.3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</row>
    <row r="162" spans="1:42" x14ac:dyDescent="0.3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</row>
    <row r="163" spans="1:42" x14ac:dyDescent="0.3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</row>
    <row r="164" spans="1:42" x14ac:dyDescent="0.3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</row>
    <row r="165" spans="1:42" x14ac:dyDescent="0.3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</row>
    <row r="166" spans="1:42" x14ac:dyDescent="0.3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</row>
    <row r="167" spans="1:42" x14ac:dyDescent="0.3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</row>
    <row r="168" spans="1:42" x14ac:dyDescent="0.3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</row>
    <row r="169" spans="1:42" x14ac:dyDescent="0.3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</row>
    <row r="170" spans="1:42" x14ac:dyDescent="0.3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</row>
    <row r="171" spans="1:42" x14ac:dyDescent="0.3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</row>
    <row r="172" spans="1:42" x14ac:dyDescent="0.3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</row>
    <row r="173" spans="1:42" x14ac:dyDescent="0.3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</row>
    <row r="174" spans="1:42" x14ac:dyDescent="0.3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</row>
    <row r="175" spans="1:42" x14ac:dyDescent="0.3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</row>
    <row r="176" spans="1:42" x14ac:dyDescent="0.3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</row>
    <row r="177" spans="1:42" x14ac:dyDescent="0.3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</row>
    <row r="178" spans="1:42" x14ac:dyDescent="0.3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</row>
    <row r="179" spans="1:42" x14ac:dyDescent="0.3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</row>
    <row r="180" spans="1:42" x14ac:dyDescent="0.3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</row>
    <row r="181" spans="1:42" x14ac:dyDescent="0.3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</row>
    <row r="182" spans="1:42" x14ac:dyDescent="0.3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</row>
    <row r="183" spans="1:42" x14ac:dyDescent="0.3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</row>
    <row r="184" spans="1:42" x14ac:dyDescent="0.3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</row>
    <row r="185" spans="1:42" x14ac:dyDescent="0.3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</row>
    <row r="186" spans="1:42" x14ac:dyDescent="0.3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</row>
    <row r="187" spans="1:42" x14ac:dyDescent="0.3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</row>
    <row r="188" spans="1:42" x14ac:dyDescent="0.3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</row>
    <row r="189" spans="1:42" x14ac:dyDescent="0.3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</row>
    <row r="190" spans="1:42" x14ac:dyDescent="0.3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</row>
    <row r="191" spans="1:42" x14ac:dyDescent="0.3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</row>
    <row r="192" spans="1:42" x14ac:dyDescent="0.3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</row>
    <row r="193" spans="1:42" x14ac:dyDescent="0.3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</row>
    <row r="194" spans="1:42" x14ac:dyDescent="0.3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</row>
    <row r="195" spans="1:42" x14ac:dyDescent="0.3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</row>
    <row r="196" spans="1:42" x14ac:dyDescent="0.3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</row>
    <row r="197" spans="1:42" x14ac:dyDescent="0.3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</row>
    <row r="198" spans="1:42" x14ac:dyDescent="0.3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</row>
    <row r="199" spans="1:42" x14ac:dyDescent="0.3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</row>
    <row r="200" spans="1:42" x14ac:dyDescent="0.3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</row>
    <row r="201" spans="1:42" x14ac:dyDescent="0.3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</row>
    <row r="202" spans="1:42" x14ac:dyDescent="0.3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</row>
    <row r="203" spans="1:42" x14ac:dyDescent="0.3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</row>
    <row r="204" spans="1:42" x14ac:dyDescent="0.3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</row>
    <row r="205" spans="1:42" x14ac:dyDescent="0.3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</row>
    <row r="206" spans="1:42" x14ac:dyDescent="0.3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</row>
    <row r="207" spans="1:42" x14ac:dyDescent="0.3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</row>
    <row r="208" spans="1:42" x14ac:dyDescent="0.3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</row>
    <row r="209" spans="1:42" x14ac:dyDescent="0.3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</row>
    <row r="210" spans="1:42" x14ac:dyDescent="0.3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</row>
    <row r="211" spans="1:42" x14ac:dyDescent="0.3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</row>
    <row r="212" spans="1:42" x14ac:dyDescent="0.3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</row>
    <row r="213" spans="1:42" x14ac:dyDescent="0.3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</row>
    <row r="214" spans="1:42" x14ac:dyDescent="0.3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</row>
    <row r="215" spans="1:42" x14ac:dyDescent="0.3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</row>
    <row r="216" spans="1:42" x14ac:dyDescent="0.3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</row>
    <row r="217" spans="1:42" x14ac:dyDescent="0.3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</row>
    <row r="218" spans="1:42" x14ac:dyDescent="0.3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</row>
    <row r="219" spans="1:42" x14ac:dyDescent="0.3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</row>
    <row r="220" spans="1:42" x14ac:dyDescent="0.3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</row>
    <row r="221" spans="1:42" x14ac:dyDescent="0.3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</row>
    <row r="222" spans="1:42" x14ac:dyDescent="0.3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</row>
    <row r="223" spans="1:42" x14ac:dyDescent="0.3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</row>
    <row r="224" spans="1:42" x14ac:dyDescent="0.3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</row>
    <row r="225" spans="1:42" x14ac:dyDescent="0.3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</row>
    <row r="226" spans="1:42" x14ac:dyDescent="0.3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</row>
    <row r="227" spans="1:42" x14ac:dyDescent="0.3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</row>
    <row r="228" spans="1:42" x14ac:dyDescent="0.3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</row>
    <row r="229" spans="1:42" x14ac:dyDescent="0.3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</row>
    <row r="230" spans="1:42" x14ac:dyDescent="0.3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</row>
    <row r="231" spans="1:42" x14ac:dyDescent="0.3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</row>
    <row r="232" spans="1:42" x14ac:dyDescent="0.3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</row>
    <row r="233" spans="1:42" x14ac:dyDescent="0.3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</row>
    <row r="234" spans="1:42" x14ac:dyDescent="0.3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</row>
    <row r="235" spans="1:42" x14ac:dyDescent="0.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</row>
    <row r="236" spans="1:42" x14ac:dyDescent="0.3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</row>
    <row r="237" spans="1:42" x14ac:dyDescent="0.3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</row>
    <row r="238" spans="1:42" x14ac:dyDescent="0.3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</row>
    <row r="239" spans="1:42" x14ac:dyDescent="0.3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</row>
    <row r="240" spans="1:42" x14ac:dyDescent="0.3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</row>
    <row r="241" spans="1:42" x14ac:dyDescent="0.3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</row>
    <row r="242" spans="1:42" x14ac:dyDescent="0.3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</row>
    <row r="243" spans="1:42" x14ac:dyDescent="0.3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</row>
    <row r="244" spans="1:42" x14ac:dyDescent="0.3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</row>
    <row r="245" spans="1:42" x14ac:dyDescent="0.3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</row>
    <row r="246" spans="1:42" x14ac:dyDescent="0.3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</row>
    <row r="247" spans="1:42" x14ac:dyDescent="0.3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</row>
    <row r="248" spans="1:42" x14ac:dyDescent="0.3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</row>
    <row r="249" spans="1:42" x14ac:dyDescent="0.3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</row>
    <row r="250" spans="1:42" x14ac:dyDescent="0.3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</row>
    <row r="251" spans="1:42" x14ac:dyDescent="0.3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</row>
  </sheetData>
  <mergeCells count="144">
    <mergeCell ref="N49:Q49"/>
    <mergeCell ref="R49:U49"/>
    <mergeCell ref="N50:Q50"/>
    <mergeCell ref="R50:U50"/>
    <mergeCell ref="G86:M86"/>
    <mergeCell ref="G63:M63"/>
    <mergeCell ref="R45:U45"/>
    <mergeCell ref="N46:Q46"/>
    <mergeCell ref="R46:U46"/>
    <mergeCell ref="N47:Q47"/>
    <mergeCell ref="R47:U47"/>
    <mergeCell ref="N48:Q48"/>
    <mergeCell ref="R48:U48"/>
    <mergeCell ref="R41:U41"/>
    <mergeCell ref="N42:Q42"/>
    <mergeCell ref="R42:U42"/>
    <mergeCell ref="N43:Q43"/>
    <mergeCell ref="R43:U43"/>
    <mergeCell ref="N44:Q44"/>
    <mergeCell ref="R44:U44"/>
    <mergeCell ref="R37:U37"/>
    <mergeCell ref="N38:Q38"/>
    <mergeCell ref="R38:U38"/>
    <mergeCell ref="N39:Q39"/>
    <mergeCell ref="R39:U39"/>
    <mergeCell ref="N40:Q40"/>
    <mergeCell ref="R40:U40"/>
    <mergeCell ref="R33:U33"/>
    <mergeCell ref="N34:Q34"/>
    <mergeCell ref="R34:U34"/>
    <mergeCell ref="N35:Q35"/>
    <mergeCell ref="R35:U35"/>
    <mergeCell ref="N36:Q36"/>
    <mergeCell ref="R36:U36"/>
    <mergeCell ref="R30:U30"/>
    <mergeCell ref="N29:Q29"/>
    <mergeCell ref="R29:U29"/>
    <mergeCell ref="N31:Q31"/>
    <mergeCell ref="R31:U31"/>
    <mergeCell ref="N32:Q32"/>
    <mergeCell ref="R32:U32"/>
    <mergeCell ref="G46:M46"/>
    <mergeCell ref="G47:M47"/>
    <mergeCell ref="G48:M48"/>
    <mergeCell ref="G49:M49"/>
    <mergeCell ref="G50:M50"/>
    <mergeCell ref="N30:Q30"/>
    <mergeCell ref="N33:Q33"/>
    <mergeCell ref="N37:Q37"/>
    <mergeCell ref="N41:Q41"/>
    <mergeCell ref="N45:Q45"/>
    <mergeCell ref="G40:M40"/>
    <mergeCell ref="G41:M41"/>
    <mergeCell ref="G42:M42"/>
    <mergeCell ref="G43:M43"/>
    <mergeCell ref="G44:M44"/>
    <mergeCell ref="G45:M45"/>
    <mergeCell ref="N78:T78"/>
    <mergeCell ref="N83:T83"/>
    <mergeCell ref="N79:T79"/>
    <mergeCell ref="N80:T80"/>
    <mergeCell ref="N81:T81"/>
    <mergeCell ref="N82:T82"/>
    <mergeCell ref="N72:T72"/>
    <mergeCell ref="N73:T73"/>
    <mergeCell ref="N74:T74"/>
    <mergeCell ref="N75:T75"/>
    <mergeCell ref="N76:T76"/>
    <mergeCell ref="N77:T77"/>
    <mergeCell ref="G83:M83"/>
    <mergeCell ref="N63:T63"/>
    <mergeCell ref="N64:T64"/>
    <mergeCell ref="N65:T65"/>
    <mergeCell ref="N66:T66"/>
    <mergeCell ref="N67:T67"/>
    <mergeCell ref="N68:T68"/>
    <mergeCell ref="N69:T69"/>
    <mergeCell ref="N70:T70"/>
    <mergeCell ref="N71:T71"/>
    <mergeCell ref="G77:M77"/>
    <mergeCell ref="G78:M78"/>
    <mergeCell ref="G79:M79"/>
    <mergeCell ref="G80:M80"/>
    <mergeCell ref="G81:M81"/>
    <mergeCell ref="G82:M82"/>
    <mergeCell ref="G71:M71"/>
    <mergeCell ref="G72:M72"/>
    <mergeCell ref="G73:M73"/>
    <mergeCell ref="G74:M74"/>
    <mergeCell ref="G75:M75"/>
    <mergeCell ref="G76:M76"/>
    <mergeCell ref="G65:M65"/>
    <mergeCell ref="G66:M66"/>
    <mergeCell ref="G67:M67"/>
    <mergeCell ref="G68:M68"/>
    <mergeCell ref="G69:M69"/>
    <mergeCell ref="G70:M70"/>
    <mergeCell ref="G64:M64"/>
    <mergeCell ref="H10:J10"/>
    <mergeCell ref="E19:G19"/>
    <mergeCell ref="O17:R17"/>
    <mergeCell ref="O18:R18"/>
    <mergeCell ref="O19:R20"/>
    <mergeCell ref="E12:G12"/>
    <mergeCell ref="G30:M30"/>
    <mergeCell ref="G31:M31"/>
    <mergeCell ref="G32:M32"/>
    <mergeCell ref="N7:W7"/>
    <mergeCell ref="E26:W26"/>
    <mergeCell ref="G33:M33"/>
    <mergeCell ref="G34:M34"/>
    <mergeCell ref="G35:M35"/>
    <mergeCell ref="G36:M36"/>
    <mergeCell ref="G37:M37"/>
    <mergeCell ref="G38:M38"/>
    <mergeCell ref="G39:M39"/>
    <mergeCell ref="AE8:AG8"/>
    <mergeCell ref="N8:W8"/>
    <mergeCell ref="T18:V19"/>
    <mergeCell ref="W18:X19"/>
    <mergeCell ref="Q9:W9"/>
    <mergeCell ref="Q10:W10"/>
    <mergeCell ref="Q12:W12"/>
    <mergeCell ref="Q13:R13"/>
    <mergeCell ref="L19:N20"/>
    <mergeCell ref="AB9:AD9"/>
    <mergeCell ref="Q11:R11"/>
    <mergeCell ref="N10:P10"/>
    <mergeCell ref="N12:P12"/>
    <mergeCell ref="AE11:AG11"/>
    <mergeCell ref="E3:X3"/>
    <mergeCell ref="E4:W4"/>
    <mergeCell ref="E8:J8"/>
    <mergeCell ref="N9:P9"/>
    <mergeCell ref="AB8:AD8"/>
    <mergeCell ref="AB11:AD11"/>
    <mergeCell ref="E18:G18"/>
    <mergeCell ref="AE9:AG9"/>
    <mergeCell ref="AB14:AD14"/>
    <mergeCell ref="L17:N18"/>
    <mergeCell ref="E9:G9"/>
    <mergeCell ref="H9:J9"/>
    <mergeCell ref="E10:G10"/>
    <mergeCell ref="AB13:AD13"/>
  </mergeCells>
  <phoneticPr fontId="0" type="noConversion"/>
  <hyperlinks>
    <hyperlink ref="G86" r:id="rId1"/>
  </hyperlinks>
  <pageMargins left="0.75" right="0.75" top="1" bottom="1" header="0.5" footer="0.5"/>
  <pageSetup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200MINCALCULATOR</vt:lpstr>
    </vt:vector>
  </TitlesOfParts>
  <Company>UAF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DerrickC</dc:creator>
  <cp:lastModifiedBy>John Ryan</cp:lastModifiedBy>
  <cp:lastPrinted>2008-08-20T14:59:26Z</cp:lastPrinted>
  <dcterms:created xsi:type="dcterms:W3CDTF">2003-02-17T18:09:52Z</dcterms:created>
  <dcterms:modified xsi:type="dcterms:W3CDTF">2021-03-10T16:50:08Z</dcterms:modified>
</cp:coreProperties>
</file>